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asminsalkic\Desktop\Nacrt 2026\"/>
    </mc:Choice>
  </mc:AlternateContent>
  <xr:revisionPtr revIDLastSave="0" documentId="13_ncr:1_{7D44FF12-17C8-4BBB-A98A-A8F8EC5EA5A8}" xr6:coauthVersionLast="47" xr6:coauthVersionMax="47" xr10:uidLastSave="{00000000-0000-0000-0000-000000000000}"/>
  <workbookProtection workbookAlgorithmName="SHA-512" workbookHashValue="qZ8RwoFkvvB3ffEAMrwfsE3GC7B0hRRbTwa8Qn5u83QdkJG0dc+o1MG8EZu96oCCWBRHyU2+p/tHxY7mj4qLFw==" workbookSaltValue="cM1WpRGJVBaFTVQzIhN1kw==" workbookSpinCount="100000" lockStructure="1"/>
  <bookViews>
    <workbookView xWindow="-120" yWindow="-120" windowWidth="29040" windowHeight="15720" tabRatio="500" xr2:uid="{00000000-000D-0000-FFFF-FFFF00000000}"/>
  </bookViews>
  <sheets>
    <sheet name="Plan budžeta 2026.g-po Korisni." sheetId="1" r:id="rId1"/>
    <sheet name="Plan budžeta 2026.g.-Ukupni" sheetId="3" r:id="rId2"/>
  </sheets>
  <definedNames>
    <definedName name="_xlnm.Print_Titles" localSheetId="1">'Plan budžeta 2026.g.-Ukupni'!$3:$5</definedName>
    <definedName name="_xlnm.Print_Titles" localSheetId="0">'Plan budžeta 2026.g-po Korisni.'!$5:$7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3" l="1"/>
  <c r="G234" i="3" l="1"/>
  <c r="H234" i="3"/>
  <c r="I234" i="3"/>
  <c r="F234" i="3"/>
  <c r="G217" i="3"/>
  <c r="H217" i="3"/>
  <c r="I217" i="3"/>
  <c r="F217" i="3"/>
  <c r="N434" i="1"/>
  <c r="O434" i="1" s="1"/>
  <c r="N401" i="1"/>
  <c r="O401" i="1" s="1"/>
  <c r="J168" i="3"/>
  <c r="K168" i="3" s="1"/>
  <c r="I167" i="3"/>
  <c r="H167" i="3"/>
  <c r="G167" i="3"/>
  <c r="F167" i="3"/>
  <c r="E167" i="3"/>
  <c r="D167" i="3"/>
  <c r="J167" i="3" l="1"/>
  <c r="K167" i="3" s="1"/>
  <c r="D309" i="3"/>
  <c r="D315" i="3"/>
  <c r="E315" i="3"/>
  <c r="E309" i="3"/>
  <c r="E305" i="3"/>
  <c r="E297" i="3"/>
  <c r="E290" i="3"/>
  <c r="E282" i="3"/>
  <c r="E279" i="3"/>
  <c r="E276" i="3"/>
  <c r="E273" i="3"/>
  <c r="E269" i="3"/>
  <c r="E267" i="3" s="1"/>
  <c r="E263" i="3"/>
  <c r="E258" i="3"/>
  <c r="E247" i="3"/>
  <c r="E240" i="3"/>
  <c r="E237" i="3"/>
  <c r="E227" i="3"/>
  <c r="E223" i="3"/>
  <c r="E216" i="3"/>
  <c r="E214" i="3" s="1"/>
  <c r="E210" i="3"/>
  <c r="E206" i="3"/>
  <c r="E202" i="3"/>
  <c r="E197" i="3"/>
  <c r="E192" i="3"/>
  <c r="E186" i="3"/>
  <c r="E179" i="3"/>
  <c r="E288" i="3" l="1"/>
  <c r="E287" i="3" s="1"/>
  <c r="E177" i="3"/>
  <c r="E256" i="3"/>
  <c r="E254" i="3" s="1"/>
  <c r="E196" i="3"/>
  <c r="E226" i="3"/>
  <c r="E190" i="3" l="1"/>
  <c r="J166" i="3"/>
  <c r="K166" i="3" s="1"/>
  <c r="J164" i="3"/>
  <c r="K164" i="3" s="1"/>
  <c r="J163" i="3"/>
  <c r="K163" i="3" s="1"/>
  <c r="I162" i="3"/>
  <c r="H162" i="3"/>
  <c r="G162" i="3"/>
  <c r="F162" i="3"/>
  <c r="E162" i="3"/>
  <c r="J161" i="3"/>
  <c r="K161" i="3" s="1"/>
  <c r="J160" i="3"/>
  <c r="K160" i="3" s="1"/>
  <c r="J159" i="3"/>
  <c r="K159" i="3" s="1"/>
  <c r="J158" i="3"/>
  <c r="K158" i="3" s="1"/>
  <c r="J156" i="3"/>
  <c r="K156" i="3" s="1"/>
  <c r="I155" i="3"/>
  <c r="H155" i="3"/>
  <c r="G155" i="3"/>
  <c r="F155" i="3"/>
  <c r="E155" i="3"/>
  <c r="J153" i="3"/>
  <c r="K153" i="3" s="1"/>
  <c r="I152" i="3"/>
  <c r="H152" i="3"/>
  <c r="G152" i="3"/>
  <c r="F152" i="3"/>
  <c r="E152" i="3"/>
  <c r="J149" i="3"/>
  <c r="K149" i="3" s="1"/>
  <c r="I148" i="3"/>
  <c r="H148" i="3"/>
  <c r="G148" i="3"/>
  <c r="F148" i="3"/>
  <c r="E148" i="3"/>
  <c r="J145" i="3"/>
  <c r="K145" i="3" s="1"/>
  <c r="J144" i="3"/>
  <c r="K144" i="3" s="1"/>
  <c r="J143" i="3"/>
  <c r="K143" i="3" s="1"/>
  <c r="J142" i="3"/>
  <c r="K142" i="3" s="1"/>
  <c r="I141" i="3"/>
  <c r="H141" i="3"/>
  <c r="G141" i="3"/>
  <c r="F141" i="3"/>
  <c r="E141" i="3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I120" i="3"/>
  <c r="H120" i="3"/>
  <c r="G120" i="3"/>
  <c r="F120" i="3"/>
  <c r="E120" i="3"/>
  <c r="J119" i="3"/>
  <c r="K119" i="3" s="1"/>
  <c r="J117" i="3"/>
  <c r="K117" i="3" s="1"/>
  <c r="J116" i="3"/>
  <c r="K116" i="3" s="1"/>
  <c r="I115" i="3"/>
  <c r="H115" i="3"/>
  <c r="G115" i="3"/>
  <c r="F115" i="3"/>
  <c r="E115" i="3"/>
  <c r="J114" i="3"/>
  <c r="K114" i="3" s="1"/>
  <c r="J113" i="3"/>
  <c r="K113" i="3" s="1"/>
  <c r="I112" i="3"/>
  <c r="H112" i="3"/>
  <c r="G112" i="3"/>
  <c r="F112" i="3"/>
  <c r="E112" i="3"/>
  <c r="J111" i="3"/>
  <c r="K111" i="3" s="1"/>
  <c r="J110" i="3"/>
  <c r="K110" i="3" s="1"/>
  <c r="J109" i="3"/>
  <c r="K109" i="3" s="1"/>
  <c r="J108" i="3"/>
  <c r="K108" i="3" s="1"/>
  <c r="J107" i="3"/>
  <c r="K107" i="3" s="1"/>
  <c r="I106" i="3"/>
  <c r="I105" i="3" s="1"/>
  <c r="H106" i="3"/>
  <c r="H105" i="3" s="1"/>
  <c r="G106" i="3"/>
  <c r="G105" i="3" s="1"/>
  <c r="F106" i="3"/>
  <c r="E106" i="3"/>
  <c r="E105" i="3" s="1"/>
  <c r="J104" i="3"/>
  <c r="K104" i="3" s="1"/>
  <c r="J103" i="3"/>
  <c r="K103" i="3" s="1"/>
  <c r="J102" i="3"/>
  <c r="K102" i="3" s="1"/>
  <c r="J101" i="3"/>
  <c r="K101" i="3" s="1"/>
  <c r="I100" i="3"/>
  <c r="G100" i="3"/>
  <c r="F100" i="3"/>
  <c r="E100" i="3"/>
  <c r="J99" i="3"/>
  <c r="K99" i="3" s="1"/>
  <c r="J98" i="3"/>
  <c r="K98" i="3" s="1"/>
  <c r="I97" i="3"/>
  <c r="H97" i="3"/>
  <c r="G97" i="3"/>
  <c r="F97" i="3"/>
  <c r="E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I90" i="3"/>
  <c r="H90" i="3"/>
  <c r="G90" i="3"/>
  <c r="F90" i="3"/>
  <c r="E90" i="3"/>
  <c r="J89" i="3"/>
  <c r="K89" i="3" s="1"/>
  <c r="J88" i="3"/>
  <c r="K88" i="3" s="1"/>
  <c r="I87" i="3"/>
  <c r="H87" i="3"/>
  <c r="G87" i="3"/>
  <c r="F87" i="3"/>
  <c r="E87" i="3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I79" i="3"/>
  <c r="H79" i="3"/>
  <c r="G79" i="3"/>
  <c r="F79" i="3"/>
  <c r="E79" i="3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I71" i="3"/>
  <c r="H71" i="3"/>
  <c r="G71" i="3"/>
  <c r="F71" i="3"/>
  <c r="E71" i="3"/>
  <c r="J70" i="3"/>
  <c r="K70" i="3" s="1"/>
  <c r="J68" i="3"/>
  <c r="K68" i="3" s="1"/>
  <c r="J67" i="3"/>
  <c r="K67" i="3" s="1"/>
  <c r="J66" i="3"/>
  <c r="K66" i="3" s="1"/>
  <c r="I65" i="3"/>
  <c r="H65" i="3"/>
  <c r="G65" i="3"/>
  <c r="F65" i="3"/>
  <c r="E65" i="3"/>
  <c r="J64" i="3"/>
  <c r="K64" i="3" s="1"/>
  <c r="J63" i="3"/>
  <c r="K63" i="3" s="1"/>
  <c r="J61" i="3"/>
  <c r="K61" i="3" s="1"/>
  <c r="J60" i="3"/>
  <c r="K60" i="3" s="1"/>
  <c r="J59" i="3"/>
  <c r="K59" i="3" s="1"/>
  <c r="J58" i="3"/>
  <c r="K58" i="3" s="1"/>
  <c r="J57" i="3"/>
  <c r="K57" i="3" s="1"/>
  <c r="I56" i="3"/>
  <c r="H56" i="3"/>
  <c r="G56" i="3"/>
  <c r="F56" i="3"/>
  <c r="E56" i="3"/>
  <c r="J55" i="3"/>
  <c r="K55" i="3" s="1"/>
  <c r="J54" i="3"/>
  <c r="K54" i="3" s="1"/>
  <c r="I53" i="3"/>
  <c r="H53" i="3"/>
  <c r="G53" i="3"/>
  <c r="F53" i="3"/>
  <c r="E53" i="3"/>
  <c r="J49" i="3"/>
  <c r="K49" i="3" s="1"/>
  <c r="J48" i="3"/>
  <c r="K48" i="3" s="1"/>
  <c r="J47" i="3"/>
  <c r="K47" i="3" s="1"/>
  <c r="I46" i="3"/>
  <c r="H46" i="3"/>
  <c r="G46" i="3"/>
  <c r="F46" i="3"/>
  <c r="E46" i="3"/>
  <c r="J45" i="3"/>
  <c r="K45" i="3" s="1"/>
  <c r="J44" i="3"/>
  <c r="K44" i="3" s="1"/>
  <c r="J43" i="3"/>
  <c r="K43" i="3" s="1"/>
  <c r="I42" i="3"/>
  <c r="H42" i="3"/>
  <c r="G42" i="3"/>
  <c r="F42" i="3"/>
  <c r="E42" i="3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I34" i="3"/>
  <c r="H34" i="3"/>
  <c r="G34" i="3"/>
  <c r="F34" i="3"/>
  <c r="E34" i="3"/>
  <c r="J33" i="3"/>
  <c r="K33" i="3" s="1"/>
  <c r="J32" i="3"/>
  <c r="K32" i="3" s="1"/>
  <c r="J31" i="3"/>
  <c r="K31" i="3" s="1"/>
  <c r="I30" i="3"/>
  <c r="H30" i="3"/>
  <c r="G30" i="3"/>
  <c r="F30" i="3"/>
  <c r="E30" i="3"/>
  <c r="J29" i="3"/>
  <c r="K29" i="3" s="1"/>
  <c r="J28" i="3"/>
  <c r="K28" i="3" s="1"/>
  <c r="I27" i="3"/>
  <c r="H27" i="3"/>
  <c r="G27" i="3"/>
  <c r="F27" i="3"/>
  <c r="E27" i="3"/>
  <c r="J26" i="3"/>
  <c r="K26" i="3" s="1"/>
  <c r="I25" i="3"/>
  <c r="H25" i="3"/>
  <c r="G25" i="3"/>
  <c r="F25" i="3"/>
  <c r="E25" i="3"/>
  <c r="J24" i="3"/>
  <c r="K24" i="3" s="1"/>
  <c r="J23" i="3"/>
  <c r="K23" i="3" s="1"/>
  <c r="J22" i="3"/>
  <c r="K22" i="3" s="1"/>
  <c r="I21" i="3"/>
  <c r="H21" i="3"/>
  <c r="G21" i="3"/>
  <c r="F21" i="3"/>
  <c r="E21" i="3"/>
  <c r="D20" i="3"/>
  <c r="J19" i="3"/>
  <c r="K19" i="3" s="1"/>
  <c r="J18" i="3"/>
  <c r="K18" i="3" s="1"/>
  <c r="I17" i="3"/>
  <c r="H17" i="3"/>
  <c r="G17" i="3"/>
  <c r="F17" i="3"/>
  <c r="E17" i="3"/>
  <c r="D17" i="3"/>
  <c r="J16" i="3"/>
  <c r="K16" i="3" s="1"/>
  <c r="J15" i="3"/>
  <c r="K15" i="3" s="1"/>
  <c r="J14" i="3"/>
  <c r="K14" i="3" s="1"/>
  <c r="J13" i="3"/>
  <c r="K13" i="3" s="1"/>
  <c r="I12" i="3"/>
  <c r="H12" i="3"/>
  <c r="G12" i="3"/>
  <c r="F12" i="3"/>
  <c r="E12" i="3"/>
  <c r="D12" i="3"/>
  <c r="H69" i="3" l="1"/>
  <c r="E69" i="3"/>
  <c r="J17" i="3"/>
  <c r="K17" i="3" s="1"/>
  <c r="J25" i="3"/>
  <c r="K25" i="3" s="1"/>
  <c r="J112" i="3"/>
  <c r="K112" i="3" s="1"/>
  <c r="E151" i="3"/>
  <c r="E150" i="3" s="1"/>
  <c r="E147" i="3" s="1"/>
  <c r="G151" i="3"/>
  <c r="G150" i="3" s="1"/>
  <c r="G147" i="3" s="1"/>
  <c r="F86" i="3"/>
  <c r="I118" i="3"/>
  <c r="J90" i="3"/>
  <c r="K90" i="3" s="1"/>
  <c r="H20" i="3"/>
  <c r="H11" i="3" s="1"/>
  <c r="J27" i="3"/>
  <c r="K27" i="3" s="1"/>
  <c r="J71" i="3"/>
  <c r="K71" i="3" s="1"/>
  <c r="G86" i="3"/>
  <c r="H118" i="3"/>
  <c r="J34" i="3"/>
  <c r="K34" i="3" s="1"/>
  <c r="J46" i="3"/>
  <c r="K46" i="3" s="1"/>
  <c r="G52" i="3"/>
  <c r="J21" i="3"/>
  <c r="K21" i="3" s="1"/>
  <c r="J162" i="3"/>
  <c r="K162" i="3" s="1"/>
  <c r="J42" i="3"/>
  <c r="K42" i="3" s="1"/>
  <c r="E20" i="3"/>
  <c r="E11" i="3" s="1"/>
  <c r="J56" i="3"/>
  <c r="K56" i="3" s="1"/>
  <c r="J97" i="3"/>
  <c r="K97" i="3" s="1"/>
  <c r="J120" i="3"/>
  <c r="K120" i="3" s="1"/>
  <c r="E118" i="3"/>
  <c r="J155" i="3"/>
  <c r="K155" i="3" s="1"/>
  <c r="F20" i="3"/>
  <c r="F11" i="3" s="1"/>
  <c r="J30" i="3"/>
  <c r="K30" i="3" s="1"/>
  <c r="J115" i="3"/>
  <c r="K115" i="3" s="1"/>
  <c r="G118" i="3"/>
  <c r="J141" i="3"/>
  <c r="K141" i="3" s="1"/>
  <c r="J65" i="3"/>
  <c r="K65" i="3" s="1"/>
  <c r="G69" i="3"/>
  <c r="D11" i="3"/>
  <c r="D10" i="3" s="1"/>
  <c r="D6" i="3" s="1"/>
  <c r="I20" i="3"/>
  <c r="I11" i="3" s="1"/>
  <c r="E52" i="3"/>
  <c r="F52" i="3"/>
  <c r="I69" i="3"/>
  <c r="E86" i="3"/>
  <c r="H52" i="3"/>
  <c r="H86" i="3"/>
  <c r="H62" i="3" s="1"/>
  <c r="J106" i="3"/>
  <c r="K106" i="3" s="1"/>
  <c r="H151" i="3"/>
  <c r="H150" i="3" s="1"/>
  <c r="H147" i="3" s="1"/>
  <c r="I52" i="3"/>
  <c r="I86" i="3"/>
  <c r="J100" i="3"/>
  <c r="K100" i="3" s="1"/>
  <c r="I151" i="3"/>
  <c r="I150" i="3" s="1"/>
  <c r="I147" i="3" s="1"/>
  <c r="J165" i="3"/>
  <c r="K165" i="3" s="1"/>
  <c r="J152" i="3"/>
  <c r="K152" i="3" s="1"/>
  <c r="J87" i="3"/>
  <c r="K87" i="3" s="1"/>
  <c r="F118" i="3"/>
  <c r="F151" i="3"/>
  <c r="F69" i="3"/>
  <c r="J148" i="3"/>
  <c r="K148" i="3" s="1"/>
  <c r="J79" i="3"/>
  <c r="K79" i="3" s="1"/>
  <c r="J53" i="3"/>
  <c r="K53" i="3" s="1"/>
  <c r="F105" i="3"/>
  <c r="J105" i="3" s="1"/>
  <c r="K105" i="3" s="1"/>
  <c r="J12" i="3"/>
  <c r="K12" i="3" s="1"/>
  <c r="G20" i="3"/>
  <c r="G11" i="3" s="1"/>
  <c r="E62" i="3" l="1"/>
  <c r="E51" i="3" s="1"/>
  <c r="E10" i="3" s="1"/>
  <c r="E6" i="3" s="1"/>
  <c r="H51" i="3"/>
  <c r="H10" i="3" s="1"/>
  <c r="H6" i="3" s="1"/>
  <c r="G62" i="3"/>
  <c r="G51" i="3" s="1"/>
  <c r="G10" i="3" s="1"/>
  <c r="G6" i="3" s="1"/>
  <c r="I62" i="3"/>
  <c r="I51" i="3" s="1"/>
  <c r="I10" i="3" s="1"/>
  <c r="I6" i="3" s="1"/>
  <c r="J118" i="3"/>
  <c r="K118" i="3" s="1"/>
  <c r="J86" i="3"/>
  <c r="K86" i="3" s="1"/>
  <c r="J20" i="3"/>
  <c r="K20" i="3" s="1"/>
  <c r="J52" i="3"/>
  <c r="K52" i="3" s="1"/>
  <c r="F62" i="3"/>
  <c r="J69" i="3"/>
  <c r="K69" i="3" s="1"/>
  <c r="J151" i="3"/>
  <c r="K151" i="3" s="1"/>
  <c r="F150" i="3"/>
  <c r="J11" i="3"/>
  <c r="K11" i="3" s="1"/>
  <c r="J150" i="3" l="1"/>
  <c r="K150" i="3" s="1"/>
  <c r="F147" i="3"/>
  <c r="J147" i="3" s="1"/>
  <c r="K147" i="3" s="1"/>
  <c r="J62" i="3"/>
  <c r="K62" i="3" s="1"/>
  <c r="F51" i="3"/>
  <c r="J51" i="3" l="1"/>
  <c r="K51" i="3" s="1"/>
  <c r="F10" i="3"/>
  <c r="J10" i="3" l="1"/>
  <c r="K10" i="3" s="1"/>
  <c r="F6" i="3"/>
  <c r="G318" i="3"/>
  <c r="H318" i="3"/>
  <c r="I318" i="3"/>
  <c r="F318" i="3"/>
  <c r="G314" i="3"/>
  <c r="H314" i="3"/>
  <c r="I314" i="3"/>
  <c r="F314" i="3"/>
  <c r="G312" i="3"/>
  <c r="H312" i="3"/>
  <c r="I312" i="3"/>
  <c r="F312" i="3"/>
  <c r="G306" i="3"/>
  <c r="H306" i="3"/>
  <c r="I306" i="3"/>
  <c r="F306" i="3"/>
  <c r="G304" i="3"/>
  <c r="H304" i="3"/>
  <c r="I304" i="3"/>
  <c r="F304" i="3"/>
  <c r="G303" i="3"/>
  <c r="H303" i="3"/>
  <c r="I303" i="3"/>
  <c r="F303" i="3"/>
  <c r="G302" i="3"/>
  <c r="H302" i="3"/>
  <c r="I302" i="3"/>
  <c r="F302" i="3"/>
  <c r="G301" i="3"/>
  <c r="H301" i="3"/>
  <c r="I301" i="3"/>
  <c r="F301" i="3"/>
  <c r="G300" i="3"/>
  <c r="H300" i="3"/>
  <c r="I300" i="3"/>
  <c r="F300" i="3"/>
  <c r="G299" i="3"/>
  <c r="H299" i="3"/>
  <c r="I299" i="3"/>
  <c r="F299" i="3"/>
  <c r="G298" i="3"/>
  <c r="H298" i="3"/>
  <c r="I298" i="3"/>
  <c r="F298" i="3"/>
  <c r="G296" i="3"/>
  <c r="H296" i="3"/>
  <c r="I296" i="3"/>
  <c r="F296" i="3"/>
  <c r="G292" i="3"/>
  <c r="H292" i="3"/>
  <c r="I292" i="3"/>
  <c r="F292" i="3"/>
  <c r="G289" i="3"/>
  <c r="H289" i="3"/>
  <c r="I289" i="3"/>
  <c r="F289" i="3"/>
  <c r="G281" i="3"/>
  <c r="H281" i="3"/>
  <c r="I281" i="3"/>
  <c r="F281" i="3"/>
  <c r="G280" i="3"/>
  <c r="H280" i="3"/>
  <c r="I280" i="3"/>
  <c r="F280" i="3"/>
  <c r="G278" i="3"/>
  <c r="H278" i="3"/>
  <c r="I278" i="3"/>
  <c r="F278" i="3"/>
  <c r="G277" i="3"/>
  <c r="H277" i="3"/>
  <c r="I277" i="3"/>
  <c r="F277" i="3"/>
  <c r="G275" i="3"/>
  <c r="H275" i="3"/>
  <c r="I275" i="3"/>
  <c r="F275" i="3"/>
  <c r="G272" i="3"/>
  <c r="H272" i="3"/>
  <c r="I272" i="3"/>
  <c r="F272" i="3"/>
  <c r="G271" i="3"/>
  <c r="H271" i="3"/>
  <c r="I271" i="3"/>
  <c r="F271" i="3"/>
  <c r="G270" i="3"/>
  <c r="H270" i="3"/>
  <c r="I270" i="3"/>
  <c r="F270" i="3"/>
  <c r="G268" i="3"/>
  <c r="H268" i="3"/>
  <c r="I268" i="3"/>
  <c r="F268" i="3"/>
  <c r="G266" i="3"/>
  <c r="H266" i="3"/>
  <c r="I266" i="3"/>
  <c r="F266" i="3"/>
  <c r="G265" i="3"/>
  <c r="H265" i="3"/>
  <c r="I265" i="3"/>
  <c r="F265" i="3"/>
  <c r="G264" i="3"/>
  <c r="H264" i="3"/>
  <c r="I264" i="3"/>
  <c r="F264" i="3"/>
  <c r="G262" i="3"/>
  <c r="H262" i="3"/>
  <c r="I262" i="3"/>
  <c r="F262" i="3"/>
  <c r="G261" i="3"/>
  <c r="H261" i="3"/>
  <c r="I261" i="3"/>
  <c r="F261" i="3"/>
  <c r="G259" i="3"/>
  <c r="H259" i="3"/>
  <c r="I259" i="3"/>
  <c r="F259" i="3"/>
  <c r="G255" i="3"/>
  <c r="H255" i="3"/>
  <c r="I255" i="3"/>
  <c r="F255" i="3"/>
  <c r="G257" i="3"/>
  <c r="H257" i="3"/>
  <c r="I257" i="3"/>
  <c r="F257" i="3"/>
  <c r="G253" i="3"/>
  <c r="H253" i="3"/>
  <c r="I253" i="3"/>
  <c r="F253" i="3"/>
  <c r="G252" i="3"/>
  <c r="H252" i="3"/>
  <c r="I252" i="3"/>
  <c r="F252" i="3"/>
  <c r="G251" i="3"/>
  <c r="H251" i="3"/>
  <c r="I251" i="3"/>
  <c r="F251" i="3"/>
  <c r="G250" i="3"/>
  <c r="H250" i="3"/>
  <c r="I250" i="3"/>
  <c r="F250" i="3"/>
  <c r="G249" i="3"/>
  <c r="H249" i="3"/>
  <c r="I249" i="3"/>
  <c r="F249" i="3"/>
  <c r="G248" i="3"/>
  <c r="H248" i="3"/>
  <c r="I248" i="3"/>
  <c r="F248" i="3"/>
  <c r="G246" i="3"/>
  <c r="H246" i="3"/>
  <c r="I246" i="3"/>
  <c r="F246" i="3"/>
  <c r="G245" i="3"/>
  <c r="H245" i="3"/>
  <c r="I245" i="3"/>
  <c r="F245" i="3"/>
  <c r="G244" i="3"/>
  <c r="H244" i="3"/>
  <c r="I244" i="3"/>
  <c r="F244" i="3"/>
  <c r="G243" i="3"/>
  <c r="H243" i="3"/>
  <c r="I243" i="3"/>
  <c r="F243" i="3"/>
  <c r="G242" i="3"/>
  <c r="H242" i="3"/>
  <c r="I242" i="3"/>
  <c r="F242" i="3"/>
  <c r="G241" i="3"/>
  <c r="H241" i="3"/>
  <c r="I241" i="3"/>
  <c r="F241" i="3"/>
  <c r="G239" i="3"/>
  <c r="H239" i="3"/>
  <c r="I239" i="3"/>
  <c r="F239" i="3"/>
  <c r="G238" i="3"/>
  <c r="H238" i="3"/>
  <c r="I238" i="3"/>
  <c r="F238" i="3"/>
  <c r="G236" i="3"/>
  <c r="H236" i="3"/>
  <c r="I236" i="3"/>
  <c r="F236" i="3"/>
  <c r="G235" i="3"/>
  <c r="H235" i="3"/>
  <c r="I235" i="3"/>
  <c r="F235" i="3"/>
  <c r="G233" i="3"/>
  <c r="H233" i="3"/>
  <c r="I233" i="3"/>
  <c r="F233" i="3"/>
  <c r="G232" i="3"/>
  <c r="H232" i="3"/>
  <c r="I232" i="3"/>
  <c r="F232" i="3"/>
  <c r="G231" i="3"/>
  <c r="H231" i="3"/>
  <c r="I231" i="3"/>
  <c r="F231" i="3"/>
  <c r="G230" i="3"/>
  <c r="H230" i="3"/>
  <c r="I230" i="3"/>
  <c r="F230" i="3"/>
  <c r="G229" i="3"/>
  <c r="H229" i="3"/>
  <c r="I229" i="3"/>
  <c r="F229" i="3"/>
  <c r="G228" i="3"/>
  <c r="H228" i="3"/>
  <c r="I228" i="3"/>
  <c r="F228" i="3"/>
  <c r="G225" i="3"/>
  <c r="H225" i="3"/>
  <c r="I225" i="3"/>
  <c r="F225" i="3"/>
  <c r="G224" i="3"/>
  <c r="H224" i="3"/>
  <c r="I224" i="3"/>
  <c r="F224" i="3"/>
  <c r="G222" i="3"/>
  <c r="H222" i="3"/>
  <c r="I222" i="3"/>
  <c r="F222" i="3"/>
  <c r="G221" i="3"/>
  <c r="H221" i="3"/>
  <c r="I221" i="3"/>
  <c r="F221" i="3"/>
  <c r="G220" i="3"/>
  <c r="H220" i="3"/>
  <c r="I220" i="3"/>
  <c r="F220" i="3"/>
  <c r="G219" i="3"/>
  <c r="H219" i="3"/>
  <c r="I219" i="3"/>
  <c r="F219" i="3"/>
  <c r="G218" i="3"/>
  <c r="H218" i="3"/>
  <c r="I218" i="3"/>
  <c r="F218" i="3"/>
  <c r="G215" i="3"/>
  <c r="H215" i="3"/>
  <c r="I215" i="3"/>
  <c r="F215" i="3"/>
  <c r="G213" i="3"/>
  <c r="H213" i="3"/>
  <c r="I213" i="3"/>
  <c r="F213" i="3"/>
  <c r="G212" i="3"/>
  <c r="H212" i="3"/>
  <c r="I212" i="3"/>
  <c r="F212" i="3"/>
  <c r="G211" i="3"/>
  <c r="H211" i="3"/>
  <c r="I211" i="3"/>
  <c r="F211" i="3"/>
  <c r="G209" i="3"/>
  <c r="H209" i="3"/>
  <c r="I209" i="3"/>
  <c r="F209" i="3"/>
  <c r="G208" i="3"/>
  <c r="H208" i="3"/>
  <c r="I208" i="3"/>
  <c r="F208" i="3"/>
  <c r="G207" i="3"/>
  <c r="H207" i="3"/>
  <c r="I207" i="3"/>
  <c r="F207" i="3"/>
  <c r="I205" i="3"/>
  <c r="H205" i="3"/>
  <c r="G205" i="3"/>
  <c r="F205" i="3"/>
  <c r="G204" i="3"/>
  <c r="H204" i="3"/>
  <c r="I204" i="3"/>
  <c r="F204" i="3"/>
  <c r="G203" i="3"/>
  <c r="H203" i="3"/>
  <c r="I203" i="3"/>
  <c r="F203" i="3"/>
  <c r="G201" i="3"/>
  <c r="H201" i="3"/>
  <c r="I201" i="3"/>
  <c r="F201" i="3"/>
  <c r="G200" i="3"/>
  <c r="H200" i="3"/>
  <c r="I200" i="3"/>
  <c r="F200" i="3"/>
  <c r="G199" i="3"/>
  <c r="H199" i="3"/>
  <c r="I199" i="3"/>
  <c r="F199" i="3"/>
  <c r="F198" i="3"/>
  <c r="G198" i="3"/>
  <c r="H198" i="3"/>
  <c r="I198" i="3"/>
  <c r="G195" i="3"/>
  <c r="H195" i="3"/>
  <c r="I195" i="3"/>
  <c r="F195" i="3"/>
  <c r="G194" i="3"/>
  <c r="H194" i="3"/>
  <c r="I194" i="3"/>
  <c r="F194" i="3"/>
  <c r="G193" i="3"/>
  <c r="H193" i="3"/>
  <c r="I193" i="3"/>
  <c r="F193" i="3"/>
  <c r="G191" i="3"/>
  <c r="H191" i="3"/>
  <c r="I191" i="3"/>
  <c r="F191" i="3"/>
  <c r="G189" i="3"/>
  <c r="H189" i="3"/>
  <c r="I189" i="3"/>
  <c r="F189" i="3"/>
  <c r="G188" i="3"/>
  <c r="H188" i="3"/>
  <c r="I188" i="3"/>
  <c r="F188" i="3"/>
  <c r="G187" i="3"/>
  <c r="H187" i="3"/>
  <c r="I187" i="3"/>
  <c r="F187" i="3"/>
  <c r="G185" i="3"/>
  <c r="H185" i="3"/>
  <c r="I185" i="3"/>
  <c r="F185" i="3"/>
  <c r="G184" i="3"/>
  <c r="H184" i="3"/>
  <c r="I184" i="3"/>
  <c r="F184" i="3"/>
  <c r="G183" i="3"/>
  <c r="H183" i="3"/>
  <c r="I183" i="3"/>
  <c r="F183" i="3"/>
  <c r="G182" i="3"/>
  <c r="H182" i="3"/>
  <c r="I182" i="3"/>
  <c r="F182" i="3"/>
  <c r="G181" i="3"/>
  <c r="H181" i="3"/>
  <c r="I181" i="3"/>
  <c r="F181" i="3"/>
  <c r="G180" i="3"/>
  <c r="H180" i="3"/>
  <c r="I180" i="3"/>
  <c r="F180" i="3"/>
  <c r="G178" i="3"/>
  <c r="H178" i="3"/>
  <c r="I178" i="3"/>
  <c r="F178" i="3"/>
  <c r="G176" i="3"/>
  <c r="H176" i="3"/>
  <c r="I176" i="3"/>
  <c r="G175" i="3"/>
  <c r="H175" i="3"/>
  <c r="I175" i="3"/>
  <c r="F176" i="3"/>
  <c r="F175" i="3"/>
  <c r="D8" i="3"/>
  <c r="E174" i="3"/>
  <c r="J260" i="3"/>
  <c r="K260" i="3" s="1"/>
  <c r="J285" i="3"/>
  <c r="K285" i="3" s="1"/>
  <c r="J313" i="3"/>
  <c r="K313" i="3" s="1"/>
  <c r="F315" i="3"/>
  <c r="G315" i="3"/>
  <c r="H315" i="3"/>
  <c r="I315" i="3"/>
  <c r="J316" i="3"/>
  <c r="K316" i="3" s="1"/>
  <c r="H279" i="3" l="1"/>
  <c r="G279" i="3"/>
  <c r="H237" i="3"/>
  <c r="G174" i="3"/>
  <c r="J271" i="3"/>
  <c r="K271" i="3" s="1"/>
  <c r="H210" i="3"/>
  <c r="J222" i="3"/>
  <c r="K222" i="3" s="1"/>
  <c r="J231" i="3"/>
  <c r="K231" i="3" s="1"/>
  <c r="J242" i="3"/>
  <c r="K242" i="3" s="1"/>
  <c r="J249" i="3"/>
  <c r="K249" i="3" s="1"/>
  <c r="J265" i="3"/>
  <c r="H216" i="3"/>
  <c r="H214" i="3" s="1"/>
  <c r="G269" i="3"/>
  <c r="G267" i="3" s="1"/>
  <c r="F210" i="3"/>
  <c r="J312" i="3"/>
  <c r="K312" i="3" s="1"/>
  <c r="I202" i="3"/>
  <c r="I210" i="3"/>
  <c r="I279" i="3"/>
  <c r="I223" i="3"/>
  <c r="H223" i="3"/>
  <c r="H263" i="3"/>
  <c r="H269" i="3"/>
  <c r="H267" i="3" s="1"/>
  <c r="H276" i="3"/>
  <c r="H297" i="3"/>
  <c r="J199" i="3"/>
  <c r="K199" i="3" s="1"/>
  <c r="J296" i="3"/>
  <c r="K296" i="3" s="1"/>
  <c r="J303" i="3"/>
  <c r="K303" i="3" s="1"/>
  <c r="J318" i="3"/>
  <c r="K318" i="3" s="1"/>
  <c r="G223" i="3"/>
  <c r="G227" i="3"/>
  <c r="J302" i="3"/>
  <c r="J185" i="3"/>
  <c r="K185" i="3" s="1"/>
  <c r="J268" i="3"/>
  <c r="K268" i="3" s="1"/>
  <c r="J187" i="3"/>
  <c r="K187" i="3" s="1"/>
  <c r="G247" i="3"/>
  <c r="G263" i="3"/>
  <c r="G276" i="3"/>
  <c r="G297" i="3"/>
  <c r="F269" i="3"/>
  <c r="F267" i="3" s="1"/>
  <c r="J292" i="3"/>
  <c r="K292" i="3" s="1"/>
  <c r="J299" i="3"/>
  <c r="I186" i="3"/>
  <c r="J200" i="3"/>
  <c r="K200" i="3" s="1"/>
  <c r="J220" i="3"/>
  <c r="K220" i="3" s="1"/>
  <c r="H197" i="3"/>
  <c r="I216" i="3"/>
  <c r="I214" i="3" s="1"/>
  <c r="I227" i="3"/>
  <c r="I247" i="3"/>
  <c r="I258" i="3"/>
  <c r="I263" i="3"/>
  <c r="I269" i="3"/>
  <c r="I267" i="3" s="1"/>
  <c r="I276" i="3"/>
  <c r="I297" i="3"/>
  <c r="J306" i="3"/>
  <c r="J314" i="3"/>
  <c r="K314" i="3" s="1"/>
  <c r="J212" i="3"/>
  <c r="K212" i="3" s="1"/>
  <c r="J264" i="3"/>
  <c r="K264" i="3" s="1"/>
  <c r="H186" i="3"/>
  <c r="J221" i="3"/>
  <c r="K221" i="3" s="1"/>
  <c r="H227" i="3"/>
  <c r="H240" i="3"/>
  <c r="H247" i="3"/>
  <c r="H258" i="3"/>
  <c r="J217" i="3"/>
  <c r="K217" i="3" s="1"/>
  <c r="J315" i="3"/>
  <c r="K315" i="3" s="1"/>
  <c r="H202" i="3"/>
  <c r="J218" i="3"/>
  <c r="K218" i="3" s="1"/>
  <c r="J225" i="3"/>
  <c r="K225" i="3" s="1"/>
  <c r="J251" i="3"/>
  <c r="K251" i="3" s="1"/>
  <c r="J178" i="3"/>
  <c r="K178" i="3" s="1"/>
  <c r="J266" i="3"/>
  <c r="K266" i="3" s="1"/>
  <c r="J275" i="3"/>
  <c r="K275" i="3" s="1"/>
  <c r="J289" i="3"/>
  <c r="K289" i="3" s="1"/>
  <c r="J300" i="3"/>
  <c r="I237" i="3"/>
  <c r="J259" i="3"/>
  <c r="K259" i="3" s="1"/>
  <c r="J239" i="3"/>
  <c r="K239" i="3" s="1"/>
  <c r="J183" i="3"/>
  <c r="K183" i="3" s="1"/>
  <c r="E173" i="3"/>
  <c r="J243" i="3"/>
  <c r="K243" i="3" s="1"/>
  <c r="G237" i="3"/>
  <c r="F174" i="3"/>
  <c r="F223" i="3"/>
  <c r="G258" i="3"/>
  <c r="G240" i="3"/>
  <c r="J191" i="3"/>
  <c r="K191" i="3" s="1"/>
  <c r="G216" i="3"/>
  <c r="G214" i="3" s="1"/>
  <c r="J184" i="3"/>
  <c r="K184" i="3" s="1"/>
  <c r="F186" i="3"/>
  <c r="J213" i="3"/>
  <c r="K213" i="3" s="1"/>
  <c r="J233" i="3"/>
  <c r="K233" i="3" s="1"/>
  <c r="J236" i="3"/>
  <c r="J244" i="3"/>
  <c r="K244" i="3" s="1"/>
  <c r="J257" i="3"/>
  <c r="K257" i="3" s="1"/>
  <c r="J261" i="3"/>
  <c r="K261" i="3" s="1"/>
  <c r="G186" i="3"/>
  <c r="G206" i="3"/>
  <c r="J228" i="3"/>
  <c r="K228" i="3" s="1"/>
  <c r="J234" i="3"/>
  <c r="K234" i="3" s="1"/>
  <c r="J238" i="3"/>
  <c r="K238" i="3" s="1"/>
  <c r="J245" i="3"/>
  <c r="K245" i="3" s="1"/>
  <c r="J252" i="3"/>
  <c r="K252" i="3" s="1"/>
  <c r="J255" i="3"/>
  <c r="J262" i="3"/>
  <c r="K262" i="3" s="1"/>
  <c r="J230" i="3"/>
  <c r="K230" i="3" s="1"/>
  <c r="J270" i="3"/>
  <c r="K270" i="3" s="1"/>
  <c r="J229" i="3"/>
  <c r="K229" i="3" s="1"/>
  <c r="G179" i="3"/>
  <c r="J211" i="3"/>
  <c r="K211" i="3" s="1"/>
  <c r="F216" i="3"/>
  <c r="F214" i="3" s="1"/>
  <c r="J232" i="3"/>
  <c r="K232" i="3" s="1"/>
  <c r="J235" i="3"/>
  <c r="K235" i="3" s="1"/>
  <c r="J246" i="3"/>
  <c r="K246" i="3" s="1"/>
  <c r="J250" i="3"/>
  <c r="K250" i="3" s="1"/>
  <c r="J253" i="3"/>
  <c r="K253" i="3" s="1"/>
  <c r="J195" i="3"/>
  <c r="K195" i="3" s="1"/>
  <c r="J208" i="3"/>
  <c r="K208" i="3" s="1"/>
  <c r="J224" i="3"/>
  <c r="K224" i="3" s="1"/>
  <c r="I240" i="3"/>
  <c r="J272" i="3"/>
  <c r="K272" i="3" s="1"/>
  <c r="J277" i="3"/>
  <c r="K277" i="3" s="1"/>
  <c r="J281" i="3"/>
  <c r="K281" i="3" s="1"/>
  <c r="J298" i="3"/>
  <c r="K298" i="3" s="1"/>
  <c r="J301" i="3"/>
  <c r="J304" i="3"/>
  <c r="K304" i="3" s="1"/>
  <c r="F297" i="3"/>
  <c r="F279" i="3"/>
  <c r="J280" i="3"/>
  <c r="K280" i="3" s="1"/>
  <c r="J278" i="3"/>
  <c r="F276" i="3"/>
  <c r="F263" i="3"/>
  <c r="F258" i="3"/>
  <c r="F247" i="3"/>
  <c r="J248" i="3"/>
  <c r="K248" i="3" s="1"/>
  <c r="F240" i="3"/>
  <c r="J241" i="3"/>
  <c r="K241" i="3" s="1"/>
  <c r="F237" i="3"/>
  <c r="F227" i="3"/>
  <c r="J219" i="3"/>
  <c r="K219" i="3" s="1"/>
  <c r="J215" i="3"/>
  <c r="K215" i="3" s="1"/>
  <c r="G210" i="3"/>
  <c r="J209" i="3"/>
  <c r="K209" i="3" s="1"/>
  <c r="H206" i="3"/>
  <c r="I206" i="3"/>
  <c r="J207" i="3"/>
  <c r="K207" i="3" s="1"/>
  <c r="F206" i="3"/>
  <c r="G202" i="3"/>
  <c r="J205" i="3"/>
  <c r="K205" i="3" s="1"/>
  <c r="J204" i="3"/>
  <c r="K204" i="3" s="1"/>
  <c r="J203" i="3"/>
  <c r="K203" i="3" s="1"/>
  <c r="F202" i="3"/>
  <c r="I197" i="3"/>
  <c r="J201" i="3"/>
  <c r="K201" i="3" s="1"/>
  <c r="F197" i="3"/>
  <c r="G197" i="3"/>
  <c r="J198" i="3"/>
  <c r="K198" i="3" s="1"/>
  <c r="I192" i="3"/>
  <c r="H192" i="3"/>
  <c r="G192" i="3"/>
  <c r="J194" i="3"/>
  <c r="K194" i="3" s="1"/>
  <c r="F192" i="3"/>
  <c r="J193" i="3"/>
  <c r="K193" i="3" s="1"/>
  <c r="J189" i="3"/>
  <c r="K189" i="3" s="1"/>
  <c r="J188" i="3"/>
  <c r="K188" i="3" s="1"/>
  <c r="H179" i="3"/>
  <c r="J182" i="3"/>
  <c r="K182" i="3" s="1"/>
  <c r="I179" i="3"/>
  <c r="J181" i="3"/>
  <c r="K181" i="3" s="1"/>
  <c r="F179" i="3"/>
  <c r="J180" i="3"/>
  <c r="K180" i="3" s="1"/>
  <c r="I174" i="3"/>
  <c r="H174" i="3"/>
  <c r="J175" i="3"/>
  <c r="K175" i="3" s="1"/>
  <c r="J176" i="3"/>
  <c r="K176" i="3" s="1"/>
  <c r="K88" i="1"/>
  <c r="L88" i="1"/>
  <c r="M88" i="1"/>
  <c r="J88" i="1"/>
  <c r="J276" i="1"/>
  <c r="K207" i="1"/>
  <c r="L207" i="1"/>
  <c r="M207" i="1"/>
  <c r="J207" i="1"/>
  <c r="K174" i="1"/>
  <c r="L174" i="1"/>
  <c r="M174" i="1"/>
  <c r="J174" i="1"/>
  <c r="J150" i="1"/>
  <c r="N20" i="1"/>
  <c r="O20" i="1" s="1"/>
  <c r="J16" i="1"/>
  <c r="J279" i="3" l="1"/>
  <c r="K279" i="3" s="1"/>
  <c r="G256" i="3"/>
  <c r="I196" i="3"/>
  <c r="J210" i="3"/>
  <c r="K210" i="3" s="1"/>
  <c r="H256" i="3"/>
  <c r="J276" i="3"/>
  <c r="K276" i="3" s="1"/>
  <c r="J223" i="3"/>
  <c r="K223" i="3" s="1"/>
  <c r="H196" i="3"/>
  <c r="G177" i="3"/>
  <c r="G173" i="3" s="1"/>
  <c r="J186" i="3"/>
  <c r="K186" i="3" s="1"/>
  <c r="J267" i="3"/>
  <c r="K267" i="3" s="1"/>
  <c r="I256" i="3"/>
  <c r="F256" i="3"/>
  <c r="H226" i="3"/>
  <c r="J237" i="3"/>
  <c r="K237" i="3" s="1"/>
  <c r="J174" i="3"/>
  <c r="K174" i="3" s="1"/>
  <c r="G196" i="3"/>
  <c r="J297" i="3"/>
  <c r="K297" i="3" s="1"/>
  <c r="I226" i="3"/>
  <c r="J258" i="3"/>
  <c r="K258" i="3" s="1"/>
  <c r="J269" i="3"/>
  <c r="K269" i="3" s="1"/>
  <c r="H177" i="3"/>
  <c r="H173" i="3" s="1"/>
  <c r="J247" i="3"/>
  <c r="K247" i="3" s="1"/>
  <c r="G226" i="3"/>
  <c r="J206" i="3"/>
  <c r="K206" i="3" s="1"/>
  <c r="J263" i="3"/>
  <c r="K263" i="3" s="1"/>
  <c r="E172" i="3"/>
  <c r="E171" i="3" s="1"/>
  <c r="E8" i="3" s="1"/>
  <c r="J240" i="3"/>
  <c r="K240" i="3" s="1"/>
  <c r="J216" i="3"/>
  <c r="K216" i="3" s="1"/>
  <c r="F177" i="3"/>
  <c r="F173" i="3" s="1"/>
  <c r="F226" i="3"/>
  <c r="J227" i="3"/>
  <c r="K227" i="3" s="1"/>
  <c r="J202" i="3"/>
  <c r="K202" i="3" s="1"/>
  <c r="F196" i="3"/>
  <c r="J197" i="3"/>
  <c r="K197" i="3" s="1"/>
  <c r="J192" i="3"/>
  <c r="K192" i="3" s="1"/>
  <c r="J179" i="3"/>
  <c r="K179" i="3" s="1"/>
  <c r="I177" i="3"/>
  <c r="I173" i="3" s="1"/>
  <c r="I184" i="1"/>
  <c r="I134" i="1"/>
  <c r="I128" i="1"/>
  <c r="I121" i="1"/>
  <c r="I118" i="1"/>
  <c r="I115" i="1"/>
  <c r="J110" i="1"/>
  <c r="I50" i="1"/>
  <c r="I16" i="1"/>
  <c r="N14" i="1"/>
  <c r="O14" i="1" s="1"/>
  <c r="N15" i="1"/>
  <c r="O15" i="1" s="1"/>
  <c r="I303" i="1"/>
  <c r="J303" i="1"/>
  <c r="K303" i="1"/>
  <c r="L303" i="1"/>
  <c r="M303" i="1"/>
  <c r="N416" i="1"/>
  <c r="N392" i="1"/>
  <c r="N336" i="1"/>
  <c r="N104" i="1"/>
  <c r="O104" i="1" s="1"/>
  <c r="M50" i="1"/>
  <c r="L50" i="1"/>
  <c r="K50" i="1"/>
  <c r="J50" i="1"/>
  <c r="N54" i="1"/>
  <c r="O54" i="1" s="1"/>
  <c r="M258" i="1"/>
  <c r="L258" i="1"/>
  <c r="K258" i="1"/>
  <c r="J258" i="1"/>
  <c r="I258" i="1"/>
  <c r="N259" i="1"/>
  <c r="M255" i="1"/>
  <c r="L255" i="1"/>
  <c r="K255" i="1"/>
  <c r="J255" i="1"/>
  <c r="I255" i="1"/>
  <c r="N257" i="1"/>
  <c r="M131" i="1"/>
  <c r="I308" i="3" s="1"/>
  <c r="L131" i="1"/>
  <c r="H308" i="3" s="1"/>
  <c r="K131" i="1"/>
  <c r="G308" i="3" s="1"/>
  <c r="J131" i="1"/>
  <c r="F308" i="3" s="1"/>
  <c r="I131" i="1"/>
  <c r="N98" i="1"/>
  <c r="M115" i="1"/>
  <c r="I291" i="3" s="1"/>
  <c r="L115" i="1"/>
  <c r="H291" i="3" s="1"/>
  <c r="K115" i="1"/>
  <c r="G291" i="3" s="1"/>
  <c r="J115" i="1"/>
  <c r="F291" i="3" s="1"/>
  <c r="N305" i="1"/>
  <c r="M134" i="1"/>
  <c r="I310" i="3" s="1"/>
  <c r="L134" i="1"/>
  <c r="H310" i="3" s="1"/>
  <c r="K134" i="1"/>
  <c r="G310" i="3" s="1"/>
  <c r="J134" i="1"/>
  <c r="F310" i="3" s="1"/>
  <c r="N417" i="1"/>
  <c r="O417" i="1" s="1"/>
  <c r="J118" i="1"/>
  <c r="F293" i="3" s="1"/>
  <c r="M118" i="1"/>
  <c r="I293" i="3" s="1"/>
  <c r="L118" i="1"/>
  <c r="H293" i="3" s="1"/>
  <c r="K118" i="1"/>
  <c r="G293" i="3" s="1"/>
  <c r="M412" i="1"/>
  <c r="L412" i="1"/>
  <c r="K412" i="1"/>
  <c r="J412" i="1"/>
  <c r="I412" i="1"/>
  <c r="N418" i="1"/>
  <c r="O418" i="1" s="1"/>
  <c r="N197" i="1"/>
  <c r="M194" i="1"/>
  <c r="L194" i="1"/>
  <c r="K194" i="1"/>
  <c r="J194" i="1"/>
  <c r="I194" i="1"/>
  <c r="N389" i="1"/>
  <c r="O389" i="1" s="1"/>
  <c r="N432" i="1"/>
  <c r="O432" i="1" s="1"/>
  <c r="I276" i="1"/>
  <c r="N264" i="1"/>
  <c r="I246" i="1"/>
  <c r="M388" i="1"/>
  <c r="L388" i="1"/>
  <c r="K388" i="1"/>
  <c r="J388" i="1"/>
  <c r="I388" i="1"/>
  <c r="M150" i="1"/>
  <c r="L150" i="1"/>
  <c r="K150" i="1"/>
  <c r="I150" i="1"/>
  <c r="N154" i="1"/>
  <c r="O154" i="1" s="1"/>
  <c r="N160" i="1"/>
  <c r="O160" i="1" s="1"/>
  <c r="N159" i="1"/>
  <c r="O159" i="1" s="1"/>
  <c r="N158" i="1"/>
  <c r="N157" i="1"/>
  <c r="O157" i="1" s="1"/>
  <c r="N155" i="1"/>
  <c r="O155" i="1" s="1"/>
  <c r="N153" i="1"/>
  <c r="O153" i="1" s="1"/>
  <c r="N152" i="1"/>
  <c r="N151" i="1"/>
  <c r="O151" i="1" s="1"/>
  <c r="N149" i="1"/>
  <c r="N148" i="1"/>
  <c r="O148" i="1" s="1"/>
  <c r="M16" i="1"/>
  <c r="M12" i="1" s="1"/>
  <c r="L16" i="1"/>
  <c r="L12" i="1" s="1"/>
  <c r="K16" i="1"/>
  <c r="K12" i="1" s="1"/>
  <c r="O447" i="1"/>
  <c r="O164" i="1"/>
  <c r="N440" i="1"/>
  <c r="O440" i="1" s="1"/>
  <c r="N438" i="1"/>
  <c r="O438" i="1" s="1"/>
  <c r="N263" i="1"/>
  <c r="O263" i="1" s="1"/>
  <c r="N260" i="1"/>
  <c r="O260" i="1" s="1"/>
  <c r="M186" i="1"/>
  <c r="L186" i="1"/>
  <c r="K186" i="1"/>
  <c r="G274" i="3" s="1"/>
  <c r="G273" i="3" s="1"/>
  <c r="J186" i="1"/>
  <c r="N189" i="1"/>
  <c r="O189" i="1" s="1"/>
  <c r="N362" i="1"/>
  <c r="O362" i="1" s="1"/>
  <c r="M341" i="1"/>
  <c r="L341" i="1"/>
  <c r="K341" i="1"/>
  <c r="J341" i="1"/>
  <c r="I341" i="1"/>
  <c r="N363" i="1"/>
  <c r="O363" i="1" s="1"/>
  <c r="N365" i="1"/>
  <c r="N294" i="1"/>
  <c r="M110" i="1"/>
  <c r="L110" i="1"/>
  <c r="K110" i="1"/>
  <c r="I110" i="1"/>
  <c r="I109" i="1" s="1"/>
  <c r="N307" i="1"/>
  <c r="M306" i="1"/>
  <c r="L306" i="1"/>
  <c r="K306" i="1"/>
  <c r="J306" i="1"/>
  <c r="I306" i="1"/>
  <c r="N290" i="1"/>
  <c r="N102" i="1"/>
  <c r="O102" i="1" s="1"/>
  <c r="N101" i="1"/>
  <c r="M121" i="1"/>
  <c r="I294" i="3" s="1"/>
  <c r="L121" i="1"/>
  <c r="H294" i="3" s="1"/>
  <c r="K121" i="1"/>
  <c r="G294" i="3" s="1"/>
  <c r="J121" i="1"/>
  <c r="F294" i="3" s="1"/>
  <c r="N135" i="1"/>
  <c r="N119" i="1"/>
  <c r="O119" i="1" s="1"/>
  <c r="M371" i="1"/>
  <c r="L371" i="1"/>
  <c r="K371" i="1"/>
  <c r="J371" i="1"/>
  <c r="I371" i="1"/>
  <c r="N192" i="1"/>
  <c r="O192" i="1" s="1"/>
  <c r="N185" i="1"/>
  <c r="O185" i="1" s="1"/>
  <c r="N132" i="1"/>
  <c r="M332" i="1"/>
  <c r="L332" i="1"/>
  <c r="K332" i="1"/>
  <c r="J332" i="1"/>
  <c r="I332" i="1"/>
  <c r="N339" i="1"/>
  <c r="O339" i="1" s="1"/>
  <c r="N27" i="1"/>
  <c r="O27" i="1" s="1"/>
  <c r="N312" i="1"/>
  <c r="M246" i="1"/>
  <c r="L246" i="1"/>
  <c r="K246" i="1"/>
  <c r="J246" i="1"/>
  <c r="N252" i="1"/>
  <c r="O252" i="1" s="1"/>
  <c r="N251" i="1"/>
  <c r="O251" i="1" s="1"/>
  <c r="M69" i="1"/>
  <c r="L69" i="1"/>
  <c r="K69" i="1"/>
  <c r="J69" i="1"/>
  <c r="I69" i="1"/>
  <c r="N71" i="1"/>
  <c r="N437" i="1"/>
  <c r="M38" i="1"/>
  <c r="L38" i="1"/>
  <c r="K38" i="1"/>
  <c r="J38" i="1"/>
  <c r="I38" i="1"/>
  <c r="N266" i="1"/>
  <c r="N265" i="1"/>
  <c r="N262" i="1"/>
  <c r="N196" i="1"/>
  <c r="O196" i="1" s="1"/>
  <c r="N195" i="1"/>
  <c r="N188" i="1"/>
  <c r="O188" i="1" s="1"/>
  <c r="N187" i="1"/>
  <c r="N139" i="1"/>
  <c r="N138" i="1"/>
  <c r="M137" i="1"/>
  <c r="I311" i="3" s="1"/>
  <c r="L137" i="1"/>
  <c r="H311" i="3" s="1"/>
  <c r="K137" i="1"/>
  <c r="G311" i="3" s="1"/>
  <c r="J137" i="1"/>
  <c r="F311" i="3" s="1"/>
  <c r="I137" i="1"/>
  <c r="M128" i="1"/>
  <c r="I307" i="3" s="1"/>
  <c r="L128" i="1"/>
  <c r="H307" i="3" s="1"/>
  <c r="K128" i="1"/>
  <c r="G307" i="3" s="1"/>
  <c r="J128" i="1"/>
  <c r="F307" i="3" s="1"/>
  <c r="N39" i="1"/>
  <c r="O39" i="1" s="1"/>
  <c r="N73" i="1"/>
  <c r="N74" i="1"/>
  <c r="N373" i="1"/>
  <c r="N313" i="1"/>
  <c r="N286" i="1"/>
  <c r="O286" i="1" s="1"/>
  <c r="N318" i="1"/>
  <c r="O318" i="1" s="1"/>
  <c r="I13" i="1"/>
  <c r="J13" i="1"/>
  <c r="N17" i="1"/>
  <c r="N18" i="1"/>
  <c r="O18" i="1" s="1"/>
  <c r="N19" i="1"/>
  <c r="O19" i="1" s="1"/>
  <c r="N21" i="1"/>
  <c r="O21" i="1" s="1"/>
  <c r="N22" i="1"/>
  <c r="I23" i="1"/>
  <c r="J23" i="1"/>
  <c r="K23" i="1"/>
  <c r="L23" i="1"/>
  <c r="M23" i="1"/>
  <c r="N24" i="1"/>
  <c r="O24" i="1" s="1"/>
  <c r="N25" i="1"/>
  <c r="N26" i="1"/>
  <c r="O26" i="1" s="1"/>
  <c r="N28" i="1"/>
  <c r="O28" i="1" s="1"/>
  <c r="N29" i="1"/>
  <c r="N30" i="1"/>
  <c r="O30" i="1" s="1"/>
  <c r="N31" i="1"/>
  <c r="O31" i="1" s="1"/>
  <c r="N32" i="1"/>
  <c r="N33" i="1"/>
  <c r="O33" i="1" s="1"/>
  <c r="N34" i="1"/>
  <c r="O34" i="1" s="1"/>
  <c r="N35" i="1"/>
  <c r="O35" i="1" s="1"/>
  <c r="N36" i="1"/>
  <c r="N37" i="1"/>
  <c r="N40" i="1"/>
  <c r="O40" i="1" s="1"/>
  <c r="I47" i="1"/>
  <c r="J47" i="1"/>
  <c r="K47" i="1"/>
  <c r="L47" i="1"/>
  <c r="M47" i="1"/>
  <c r="N48" i="1"/>
  <c r="O48" i="1" s="1"/>
  <c r="N49" i="1"/>
  <c r="N51" i="1"/>
  <c r="O51" i="1" s="1"/>
  <c r="N52" i="1"/>
  <c r="N53" i="1"/>
  <c r="N55" i="1"/>
  <c r="O55" i="1" s="1"/>
  <c r="N56" i="1"/>
  <c r="N57" i="1"/>
  <c r="I58" i="1"/>
  <c r="J58" i="1"/>
  <c r="K58" i="1"/>
  <c r="L58" i="1"/>
  <c r="M58" i="1"/>
  <c r="N59" i="1"/>
  <c r="N60" i="1"/>
  <c r="O60" i="1" s="1"/>
  <c r="N61" i="1"/>
  <c r="O61" i="1" s="1"/>
  <c r="N62" i="1"/>
  <c r="O62" i="1" s="1"/>
  <c r="N63" i="1"/>
  <c r="O63" i="1" s="1"/>
  <c r="N64" i="1"/>
  <c r="N65" i="1"/>
  <c r="O65" i="1" s="1"/>
  <c r="N66" i="1"/>
  <c r="O66" i="1" s="1"/>
  <c r="N67" i="1"/>
  <c r="O67" i="1" s="1"/>
  <c r="N68" i="1"/>
  <c r="O68" i="1" s="1"/>
  <c r="N70" i="1"/>
  <c r="N72" i="1"/>
  <c r="O72" i="1" s="1"/>
  <c r="N78" i="1"/>
  <c r="O78" i="1" s="1"/>
  <c r="I85" i="1"/>
  <c r="J85" i="1"/>
  <c r="K85" i="1"/>
  <c r="L85" i="1"/>
  <c r="M85" i="1"/>
  <c r="N86" i="1"/>
  <c r="N87" i="1"/>
  <c r="I88" i="1"/>
  <c r="N89" i="1"/>
  <c r="O89" i="1" s="1"/>
  <c r="N90" i="1"/>
  <c r="O90" i="1" s="1"/>
  <c r="N91" i="1"/>
  <c r="N92" i="1"/>
  <c r="O92" i="1" s="1"/>
  <c r="N93" i="1"/>
  <c r="I94" i="1"/>
  <c r="J94" i="1"/>
  <c r="K94" i="1"/>
  <c r="L94" i="1"/>
  <c r="M94" i="1"/>
  <c r="N95" i="1"/>
  <c r="N96" i="1"/>
  <c r="O96" i="1" s="1"/>
  <c r="N97" i="1"/>
  <c r="O97" i="1" s="1"/>
  <c r="N99" i="1"/>
  <c r="N100" i="1"/>
  <c r="O100" i="1" s="1"/>
  <c r="N103" i="1"/>
  <c r="O103" i="1" s="1"/>
  <c r="N105" i="1"/>
  <c r="N106" i="1"/>
  <c r="O106" i="1" s="1"/>
  <c r="I107" i="1"/>
  <c r="J107" i="1"/>
  <c r="K107" i="1"/>
  <c r="L107" i="1"/>
  <c r="M107" i="1"/>
  <c r="N108" i="1"/>
  <c r="O108" i="1" s="1"/>
  <c r="N111" i="1"/>
  <c r="O111" i="1" s="1"/>
  <c r="N114" i="1"/>
  <c r="N116" i="1"/>
  <c r="O116" i="1" s="1"/>
  <c r="N122" i="1"/>
  <c r="I124" i="1"/>
  <c r="J124" i="1"/>
  <c r="F295" i="3" s="1"/>
  <c r="K124" i="1"/>
  <c r="G295" i="3" s="1"/>
  <c r="L124" i="1"/>
  <c r="H295" i="3" s="1"/>
  <c r="M124" i="1"/>
  <c r="I295" i="3" s="1"/>
  <c r="N125" i="1"/>
  <c r="N127" i="1"/>
  <c r="O127" i="1" s="1"/>
  <c r="N129" i="1"/>
  <c r="N140" i="1"/>
  <c r="O140" i="1" s="1"/>
  <c r="O141" i="1"/>
  <c r="I147" i="1"/>
  <c r="J147" i="1"/>
  <c r="K147" i="1"/>
  <c r="L147" i="1"/>
  <c r="M147" i="1"/>
  <c r="I156" i="1"/>
  <c r="J156" i="1"/>
  <c r="K156" i="1"/>
  <c r="L156" i="1"/>
  <c r="M156" i="1"/>
  <c r="I161" i="1"/>
  <c r="J161" i="1"/>
  <c r="K161" i="1"/>
  <c r="L161" i="1"/>
  <c r="M161" i="1"/>
  <c r="N162" i="1"/>
  <c r="I163" i="1"/>
  <c r="J163" i="1"/>
  <c r="K163" i="1"/>
  <c r="L163" i="1"/>
  <c r="M163" i="1"/>
  <c r="I171" i="1"/>
  <c r="J171" i="1"/>
  <c r="K171" i="1"/>
  <c r="L171" i="1"/>
  <c r="M171" i="1"/>
  <c r="N172" i="1"/>
  <c r="O172" i="1" s="1"/>
  <c r="N173" i="1"/>
  <c r="I174" i="1"/>
  <c r="N175" i="1"/>
  <c r="O175" i="1" s="1"/>
  <c r="N176" i="1"/>
  <c r="O176" i="1" s="1"/>
  <c r="N177" i="1"/>
  <c r="N178" i="1"/>
  <c r="N179" i="1"/>
  <c r="O179" i="1" s="1"/>
  <c r="I180" i="1"/>
  <c r="J180" i="1"/>
  <c r="K180" i="1"/>
  <c r="L180" i="1"/>
  <c r="N181" i="1"/>
  <c r="O181" i="1" s="1"/>
  <c r="N182" i="1"/>
  <c r="O182" i="1" s="1"/>
  <c r="O183" i="1"/>
  <c r="N190" i="1"/>
  <c r="N191" i="1"/>
  <c r="O191" i="1" s="1"/>
  <c r="I204" i="1"/>
  <c r="J204" i="1"/>
  <c r="K204" i="1"/>
  <c r="L204" i="1"/>
  <c r="M204" i="1"/>
  <c r="N205" i="1"/>
  <c r="O205" i="1" s="1"/>
  <c r="N206" i="1"/>
  <c r="I207" i="1"/>
  <c r="N208" i="1"/>
  <c r="O208" i="1" s="1"/>
  <c r="N209" i="1"/>
  <c r="N210" i="1"/>
  <c r="O210" i="1" s="1"/>
  <c r="N211" i="1"/>
  <c r="O211" i="1" s="1"/>
  <c r="N212" i="1"/>
  <c r="O212" i="1" s="1"/>
  <c r="I213" i="1"/>
  <c r="J213" i="1"/>
  <c r="K213" i="1"/>
  <c r="L213" i="1"/>
  <c r="M213" i="1"/>
  <c r="N214" i="1"/>
  <c r="N215" i="1"/>
  <c r="O215" i="1" s="1"/>
  <c r="N216" i="1"/>
  <c r="O216" i="1" s="1"/>
  <c r="N217" i="1"/>
  <c r="O217" i="1" s="1"/>
  <c r="N218" i="1"/>
  <c r="N219" i="1"/>
  <c r="O219" i="1" s="1"/>
  <c r="N220" i="1"/>
  <c r="O220" i="1" s="1"/>
  <c r="N221" i="1"/>
  <c r="N222" i="1"/>
  <c r="O222" i="1" s="1"/>
  <c r="N223" i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N231" i="1"/>
  <c r="O231" i="1" s="1"/>
  <c r="N232" i="1"/>
  <c r="O232" i="1" s="1"/>
  <c r="N233" i="1"/>
  <c r="N234" i="1"/>
  <c r="O234" i="1" s="1"/>
  <c r="N235" i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N243" i="1"/>
  <c r="O243" i="1" s="1"/>
  <c r="N244" i="1"/>
  <c r="O244" i="1" s="1"/>
  <c r="N245" i="1"/>
  <c r="N247" i="1"/>
  <c r="O247" i="1" s="1"/>
  <c r="N248" i="1"/>
  <c r="O248" i="1" s="1"/>
  <c r="N249" i="1"/>
  <c r="O249" i="1" s="1"/>
  <c r="N250" i="1"/>
  <c r="N253" i="1"/>
  <c r="O253" i="1" s="1"/>
  <c r="N254" i="1"/>
  <c r="O254" i="1" s="1"/>
  <c r="N256" i="1"/>
  <c r="O256" i="1" s="1"/>
  <c r="N261" i="1"/>
  <c r="O261" i="1" s="1"/>
  <c r="I273" i="1"/>
  <c r="J273" i="1"/>
  <c r="K273" i="1"/>
  <c r="L273" i="1"/>
  <c r="M273" i="1"/>
  <c r="N274" i="1"/>
  <c r="N275" i="1"/>
  <c r="O275" i="1" s="1"/>
  <c r="K276" i="1"/>
  <c r="L276" i="1"/>
  <c r="M276" i="1"/>
  <c r="N277" i="1"/>
  <c r="N278" i="1"/>
  <c r="O278" i="1" s="1"/>
  <c r="N279" i="1"/>
  <c r="O279" i="1" s="1"/>
  <c r="N280" i="1"/>
  <c r="O280" i="1" s="1"/>
  <c r="N281" i="1"/>
  <c r="I282" i="1"/>
  <c r="J282" i="1"/>
  <c r="K282" i="1"/>
  <c r="L282" i="1"/>
  <c r="M282" i="1"/>
  <c r="N283" i="1"/>
  <c r="O283" i="1" s="1"/>
  <c r="N284" i="1"/>
  <c r="N285" i="1"/>
  <c r="O285" i="1" s="1"/>
  <c r="N287" i="1"/>
  <c r="O287" i="1" s="1"/>
  <c r="N288" i="1"/>
  <c r="O288" i="1" s="1"/>
  <c r="N289" i="1"/>
  <c r="O289" i="1" s="1"/>
  <c r="N291" i="1"/>
  <c r="O291" i="1" s="1"/>
  <c r="N292" i="1"/>
  <c r="O292" i="1" s="1"/>
  <c r="N293" i="1"/>
  <c r="N295" i="1"/>
  <c r="N296" i="1"/>
  <c r="N297" i="1"/>
  <c r="O297" i="1" s="1"/>
  <c r="N298" i="1"/>
  <c r="O298" i="1" s="1"/>
  <c r="N299" i="1"/>
  <c r="N300" i="1"/>
  <c r="N301" i="1"/>
  <c r="N302" i="1"/>
  <c r="O302" i="1" s="1"/>
  <c r="N304" i="1"/>
  <c r="O304" i="1" s="1"/>
  <c r="I308" i="1"/>
  <c r="J308" i="1"/>
  <c r="K308" i="1"/>
  <c r="L308" i="1"/>
  <c r="M308" i="1"/>
  <c r="N309" i="1"/>
  <c r="N310" i="1"/>
  <c r="O310" i="1" s="1"/>
  <c r="N311" i="1"/>
  <c r="N314" i="1"/>
  <c r="N315" i="1"/>
  <c r="N316" i="1"/>
  <c r="O316" i="1" s="1"/>
  <c r="N317" i="1"/>
  <c r="N319" i="1"/>
  <c r="O319" i="1" s="1"/>
  <c r="N320" i="1"/>
  <c r="O320" i="1" s="1"/>
  <c r="N321" i="1"/>
  <c r="O321" i="1" s="1"/>
  <c r="N322" i="1"/>
  <c r="O322" i="1" s="1"/>
  <c r="I329" i="1"/>
  <c r="J329" i="1"/>
  <c r="K329" i="1"/>
  <c r="L329" i="1"/>
  <c r="M329" i="1"/>
  <c r="N330" i="1"/>
  <c r="O330" i="1" s="1"/>
  <c r="N331" i="1"/>
  <c r="O331" i="1" s="1"/>
  <c r="N333" i="1"/>
  <c r="O333" i="1" s="1"/>
  <c r="N334" i="1"/>
  <c r="O334" i="1" s="1"/>
  <c r="N335" i="1"/>
  <c r="O335" i="1" s="1"/>
  <c r="N337" i="1"/>
  <c r="N338" i="1"/>
  <c r="O338" i="1" s="1"/>
  <c r="N340" i="1"/>
  <c r="N342" i="1"/>
  <c r="O342" i="1" s="1"/>
  <c r="N343" i="1"/>
  <c r="O343" i="1" s="1"/>
  <c r="N344" i="1"/>
  <c r="N345" i="1"/>
  <c r="N346" i="1"/>
  <c r="O346" i="1" s="1"/>
  <c r="N347" i="1"/>
  <c r="O347" i="1" s="1"/>
  <c r="N348" i="1"/>
  <c r="O348" i="1" s="1"/>
  <c r="N349" i="1"/>
  <c r="N350" i="1"/>
  <c r="O350" i="1" s="1"/>
  <c r="N351" i="1"/>
  <c r="O351" i="1" s="1"/>
  <c r="N352" i="1"/>
  <c r="O352" i="1" s="1"/>
  <c r="N353" i="1"/>
  <c r="N354" i="1"/>
  <c r="O354" i="1" s="1"/>
  <c r="N355" i="1"/>
  <c r="O355" i="1" s="1"/>
  <c r="N356" i="1"/>
  <c r="N357" i="1"/>
  <c r="N358" i="1"/>
  <c r="O358" i="1" s="1"/>
  <c r="N359" i="1"/>
  <c r="O359" i="1" s="1"/>
  <c r="N360" i="1"/>
  <c r="O360" i="1" s="1"/>
  <c r="N361" i="1"/>
  <c r="N364" i="1"/>
  <c r="O364" i="1" s="1"/>
  <c r="N366" i="1"/>
  <c r="O366" i="1" s="1"/>
  <c r="N367" i="1"/>
  <c r="O367" i="1" s="1"/>
  <c r="N368" i="1"/>
  <c r="N369" i="1"/>
  <c r="O369" i="1" s="1"/>
  <c r="N370" i="1"/>
  <c r="O370" i="1" s="1"/>
  <c r="N372" i="1"/>
  <c r="O372" i="1" s="1"/>
  <c r="N374" i="1"/>
  <c r="O374" i="1" s="1"/>
  <c r="N375" i="1"/>
  <c r="O375" i="1" s="1"/>
  <c r="I376" i="1"/>
  <c r="J376" i="1"/>
  <c r="K376" i="1"/>
  <c r="L376" i="1"/>
  <c r="M376" i="1"/>
  <c r="N377" i="1"/>
  <c r="O377" i="1" s="1"/>
  <c r="N378" i="1"/>
  <c r="O378" i="1" s="1"/>
  <c r="I385" i="1"/>
  <c r="J385" i="1"/>
  <c r="K385" i="1"/>
  <c r="L385" i="1"/>
  <c r="M385" i="1"/>
  <c r="N386" i="1"/>
  <c r="O386" i="1" s="1"/>
  <c r="N387" i="1"/>
  <c r="O387" i="1" s="1"/>
  <c r="N390" i="1"/>
  <c r="O390" i="1" s="1"/>
  <c r="N391" i="1"/>
  <c r="O391" i="1" s="1"/>
  <c r="N393" i="1"/>
  <c r="O393" i="1" s="1"/>
  <c r="N394" i="1"/>
  <c r="O394" i="1" s="1"/>
  <c r="I395" i="1"/>
  <c r="J395" i="1"/>
  <c r="K395" i="1"/>
  <c r="L395" i="1"/>
  <c r="M395" i="1"/>
  <c r="N396" i="1"/>
  <c r="O396" i="1" s="1"/>
  <c r="N397" i="1"/>
  <c r="O397" i="1" s="1"/>
  <c r="N398" i="1"/>
  <c r="O398" i="1" s="1"/>
  <c r="N399" i="1"/>
  <c r="O399" i="1" s="1"/>
  <c r="N400" i="1"/>
  <c r="O400" i="1" s="1"/>
  <c r="N402" i="1"/>
  <c r="O402" i="1" s="1"/>
  <c r="I409" i="1"/>
  <c r="J409" i="1"/>
  <c r="K409" i="1"/>
  <c r="L409" i="1"/>
  <c r="M409" i="1"/>
  <c r="N410" i="1"/>
  <c r="O410" i="1" s="1"/>
  <c r="N411" i="1"/>
  <c r="N413" i="1"/>
  <c r="O413" i="1" s="1"/>
  <c r="N414" i="1"/>
  <c r="O414" i="1" s="1"/>
  <c r="N415" i="1"/>
  <c r="O415" i="1" s="1"/>
  <c r="N419" i="1"/>
  <c r="O419" i="1" s="1"/>
  <c r="I420" i="1"/>
  <c r="J420" i="1"/>
  <c r="K420" i="1"/>
  <c r="L420" i="1"/>
  <c r="M420" i="1"/>
  <c r="N421" i="1"/>
  <c r="O421" i="1" s="1"/>
  <c r="N422" i="1"/>
  <c r="O422" i="1" s="1"/>
  <c r="N423" i="1"/>
  <c r="N424" i="1"/>
  <c r="O424" i="1" s="1"/>
  <c r="N425" i="1"/>
  <c r="O425" i="1" s="1"/>
  <c r="N426" i="1"/>
  <c r="N427" i="1"/>
  <c r="O427" i="1" s="1"/>
  <c r="N428" i="1"/>
  <c r="N429" i="1"/>
  <c r="O429" i="1" s="1"/>
  <c r="N430" i="1"/>
  <c r="O430" i="1" s="1"/>
  <c r="N431" i="1"/>
  <c r="O431" i="1" s="1"/>
  <c r="N433" i="1"/>
  <c r="O433" i="1" s="1"/>
  <c r="N435" i="1"/>
  <c r="O435" i="1" s="1"/>
  <c r="N436" i="1"/>
  <c r="N439" i="1"/>
  <c r="O439" i="1" s="1"/>
  <c r="N441" i="1"/>
  <c r="O441" i="1" s="1"/>
  <c r="N442" i="1"/>
  <c r="O442" i="1" s="1"/>
  <c r="N443" i="1"/>
  <c r="O443" i="1" s="1"/>
  <c r="N444" i="1"/>
  <c r="O444" i="1" s="1"/>
  <c r="N445" i="1"/>
  <c r="I446" i="1"/>
  <c r="J446" i="1"/>
  <c r="K446" i="1"/>
  <c r="L446" i="1"/>
  <c r="M446" i="1"/>
  <c r="O76" i="1"/>
  <c r="G254" i="3" l="1"/>
  <c r="F274" i="3"/>
  <c r="J184" i="1"/>
  <c r="I190" i="3"/>
  <c r="I305" i="3"/>
  <c r="I290" i="3"/>
  <c r="L184" i="1"/>
  <c r="H274" i="3"/>
  <c r="H273" i="3" s="1"/>
  <c r="H254" i="3" s="1"/>
  <c r="H309" i="3"/>
  <c r="J295" i="3"/>
  <c r="K295" i="3" s="1"/>
  <c r="F305" i="3"/>
  <c r="M184" i="1"/>
  <c r="I274" i="3"/>
  <c r="I273" i="3" s="1"/>
  <c r="I254" i="3" s="1"/>
  <c r="I309" i="3"/>
  <c r="G305" i="3"/>
  <c r="J293" i="3"/>
  <c r="J109" i="1"/>
  <c r="F283" i="3"/>
  <c r="F282" i="3" s="1"/>
  <c r="J294" i="3"/>
  <c r="K294" i="3" s="1"/>
  <c r="G290" i="3"/>
  <c r="J308" i="3"/>
  <c r="F290" i="3"/>
  <c r="J311" i="3"/>
  <c r="K311" i="3" s="1"/>
  <c r="G309" i="3"/>
  <c r="M109" i="1"/>
  <c r="I283" i="3"/>
  <c r="I282" i="3" s="1"/>
  <c r="L109" i="1"/>
  <c r="H283" i="3"/>
  <c r="H282" i="3" s="1"/>
  <c r="K109" i="1"/>
  <c r="G283" i="3"/>
  <c r="H305" i="3"/>
  <c r="J307" i="3"/>
  <c r="K307" i="3" s="1"/>
  <c r="F309" i="3"/>
  <c r="J310" i="3"/>
  <c r="H290" i="3"/>
  <c r="J291" i="3"/>
  <c r="K291" i="3" s="1"/>
  <c r="H190" i="3"/>
  <c r="J226" i="3"/>
  <c r="K226" i="3" s="1"/>
  <c r="J256" i="3"/>
  <c r="K256" i="3" s="1"/>
  <c r="G190" i="3"/>
  <c r="J196" i="3"/>
  <c r="K196" i="3" s="1"/>
  <c r="F190" i="3"/>
  <c r="J214" i="3"/>
  <c r="K214" i="3" s="1"/>
  <c r="J177" i="3"/>
  <c r="K177" i="3" s="1"/>
  <c r="J173" i="3"/>
  <c r="K173" i="3" s="1"/>
  <c r="O49" i="1"/>
  <c r="O101" i="1"/>
  <c r="O356" i="1"/>
  <c r="O344" i="1"/>
  <c r="O284" i="1"/>
  <c r="O177" i="1"/>
  <c r="O22" i="1"/>
  <c r="O373" i="1"/>
  <c r="O290" i="1"/>
  <c r="O365" i="1"/>
  <c r="O368" i="1"/>
  <c r="O353" i="1"/>
  <c r="O340" i="1"/>
  <c r="O296" i="1"/>
  <c r="O250" i="1"/>
  <c r="O87" i="1"/>
  <c r="O158" i="1"/>
  <c r="O17" i="1"/>
  <c r="O445" i="1"/>
  <c r="O428" i="1"/>
  <c r="O337" i="1"/>
  <c r="O293" i="1"/>
  <c r="O274" i="1"/>
  <c r="O235" i="1"/>
  <c r="O223" i="1"/>
  <c r="O173" i="1"/>
  <c r="O162" i="1"/>
  <c r="O105" i="1"/>
  <c r="O93" i="1"/>
  <c r="O64" i="1"/>
  <c r="O56" i="1"/>
  <c r="O25" i="1"/>
  <c r="O29" i="1"/>
  <c r="O86" i="1"/>
  <c r="O206" i="1"/>
  <c r="O37" i="1"/>
  <c r="O426" i="1"/>
  <c r="O361" i="1"/>
  <c r="O349" i="1"/>
  <c r="O281" i="1"/>
  <c r="O245" i="1"/>
  <c r="O233" i="1"/>
  <c r="O221" i="1"/>
  <c r="O91" i="1"/>
  <c r="O53" i="1"/>
  <c r="O36" i="1"/>
  <c r="O187" i="1"/>
  <c r="O437" i="1"/>
  <c r="O190" i="1"/>
  <c r="O57" i="1"/>
  <c r="O114" i="1"/>
  <c r="O99" i="1"/>
  <c r="O52" i="1"/>
  <c r="O71" i="1"/>
  <c r="O149" i="1"/>
  <c r="O423" i="1"/>
  <c r="O411" i="1"/>
  <c r="O242" i="1"/>
  <c r="O230" i="1"/>
  <c r="O218" i="1"/>
  <c r="O59" i="1"/>
  <c r="O436" i="1"/>
  <c r="O357" i="1"/>
  <c r="O345" i="1"/>
  <c r="O314" i="1"/>
  <c r="O277" i="1"/>
  <c r="O209" i="1"/>
  <c r="O178" i="1"/>
  <c r="O95" i="1"/>
  <c r="O32" i="1"/>
  <c r="O262" i="1"/>
  <c r="O294" i="1"/>
  <c r="O152" i="1"/>
  <c r="L408" i="1"/>
  <c r="L407" i="1" s="1"/>
  <c r="L406" i="1" s="1"/>
  <c r="N131" i="1"/>
  <c r="O131" i="1" s="1"/>
  <c r="N255" i="1"/>
  <c r="O255" i="1" s="1"/>
  <c r="M146" i="1"/>
  <c r="M145" i="1" s="1"/>
  <c r="M144" i="1" s="1"/>
  <c r="I328" i="1"/>
  <c r="I327" i="1" s="1"/>
  <c r="I326" i="1" s="1"/>
  <c r="I146" i="1"/>
  <c r="I145" i="1" s="1"/>
  <c r="I144" i="1" s="1"/>
  <c r="J12" i="1"/>
  <c r="N12" i="1" s="1"/>
  <c r="O12" i="1" s="1"/>
  <c r="K408" i="1"/>
  <c r="K407" i="1" s="1"/>
  <c r="K406" i="1" s="1"/>
  <c r="L328" i="1"/>
  <c r="L327" i="1" s="1"/>
  <c r="L326" i="1" s="1"/>
  <c r="K272" i="1"/>
  <c r="K271" i="1" s="1"/>
  <c r="K270" i="1" s="1"/>
  <c r="K203" i="1"/>
  <c r="K202" i="1" s="1"/>
  <c r="K201" i="1" s="1"/>
  <c r="N180" i="1"/>
  <c r="O180" i="1" s="1"/>
  <c r="N13" i="1"/>
  <c r="O13" i="1" s="1"/>
  <c r="I272" i="1"/>
  <c r="I271" i="1" s="1"/>
  <c r="I270" i="1" s="1"/>
  <c r="I46" i="1"/>
  <c r="I45" i="1" s="1"/>
  <c r="I44" i="1" s="1"/>
  <c r="K46" i="1"/>
  <c r="K45" i="1" s="1"/>
  <c r="K44" i="1" s="1"/>
  <c r="L384" i="1"/>
  <c r="L383" i="1" s="1"/>
  <c r="N376" i="1"/>
  <c r="O376" i="1" s="1"/>
  <c r="J272" i="1"/>
  <c r="J271" i="1" s="1"/>
  <c r="N371" i="1"/>
  <c r="O371" i="1" s="1"/>
  <c r="N306" i="1"/>
  <c r="M384" i="1"/>
  <c r="M383" i="1" s="1"/>
  <c r="M382" i="1" s="1"/>
  <c r="M408" i="1"/>
  <c r="M407" i="1" s="1"/>
  <c r="M406" i="1" s="1"/>
  <c r="J328" i="1"/>
  <c r="J327" i="1" s="1"/>
  <c r="J326" i="1" s="1"/>
  <c r="N23" i="1"/>
  <c r="O23" i="1" s="1"/>
  <c r="N420" i="1"/>
  <c r="O420" i="1" s="1"/>
  <c r="L170" i="1"/>
  <c r="M170" i="1"/>
  <c r="N128" i="1"/>
  <c r="O128" i="1" s="1"/>
  <c r="N137" i="1"/>
  <c r="O137" i="1" s="1"/>
  <c r="J170" i="1"/>
  <c r="I384" i="1"/>
  <c r="I383" i="1" s="1"/>
  <c r="I382" i="1" s="1"/>
  <c r="N273" i="1"/>
  <c r="O273" i="1" s="1"/>
  <c r="K170" i="1"/>
  <c r="N16" i="1"/>
  <c r="O16" i="1" s="1"/>
  <c r="N246" i="1"/>
  <c r="O246" i="1" s="1"/>
  <c r="L113" i="1"/>
  <c r="N171" i="1"/>
  <c r="O171" i="1" s="1"/>
  <c r="N207" i="1"/>
  <c r="O207" i="1" s="1"/>
  <c r="L203" i="1"/>
  <c r="L202" i="1" s="1"/>
  <c r="L201" i="1" s="1"/>
  <c r="N161" i="1"/>
  <c r="O161" i="1" s="1"/>
  <c r="J46" i="1"/>
  <c r="J45" i="1" s="1"/>
  <c r="J44" i="1" s="1"/>
  <c r="M328" i="1"/>
  <c r="M327" i="1" s="1"/>
  <c r="M326" i="1" s="1"/>
  <c r="N118" i="1"/>
  <c r="O118" i="1" s="1"/>
  <c r="I408" i="1"/>
  <c r="I407" i="1" s="1"/>
  <c r="I406" i="1" s="1"/>
  <c r="N308" i="1"/>
  <c r="O308" i="1" s="1"/>
  <c r="M203" i="1"/>
  <c r="M202" i="1" s="1"/>
  <c r="M201" i="1" s="1"/>
  <c r="I203" i="1"/>
  <c r="I202" i="1" s="1"/>
  <c r="I201" i="1" s="1"/>
  <c r="L146" i="1"/>
  <c r="L145" i="1" s="1"/>
  <c r="L144" i="1" s="1"/>
  <c r="N69" i="1"/>
  <c r="O69" i="1" s="1"/>
  <c r="N341" i="1"/>
  <c r="O341" i="1" s="1"/>
  <c r="K384" i="1"/>
  <c r="K383" i="1" s="1"/>
  <c r="K382" i="1" s="1"/>
  <c r="N194" i="1"/>
  <c r="O194" i="1" s="1"/>
  <c r="J203" i="1"/>
  <c r="J202" i="1" s="1"/>
  <c r="N163" i="1"/>
  <c r="O163" i="1" s="1"/>
  <c r="N174" i="1"/>
  <c r="O174" i="1" s="1"/>
  <c r="I113" i="1"/>
  <c r="M84" i="1"/>
  <c r="N47" i="1"/>
  <c r="O47" i="1" s="1"/>
  <c r="M46" i="1"/>
  <c r="M45" i="1" s="1"/>
  <c r="M44" i="1" s="1"/>
  <c r="J384" i="1"/>
  <c r="N385" i="1"/>
  <c r="O385" i="1" s="1"/>
  <c r="N147" i="1"/>
  <c r="O147" i="1" s="1"/>
  <c r="N150" i="1"/>
  <c r="O150" i="1" s="1"/>
  <c r="J146" i="1"/>
  <c r="J145" i="1" s="1"/>
  <c r="J144" i="1" s="1"/>
  <c r="N412" i="1"/>
  <c r="O412" i="1" s="1"/>
  <c r="J408" i="1"/>
  <c r="N134" i="1"/>
  <c r="O134" i="1" s="1"/>
  <c r="K184" i="1"/>
  <c r="N186" i="1"/>
  <c r="O186" i="1" s="1"/>
  <c r="N156" i="1"/>
  <c r="O156" i="1" s="1"/>
  <c r="N107" i="1"/>
  <c r="O107" i="1" s="1"/>
  <c r="N94" i="1"/>
  <c r="O94" i="1" s="1"/>
  <c r="L46" i="1"/>
  <c r="L45" i="1" s="1"/>
  <c r="L44" i="1" s="1"/>
  <c r="M11" i="1"/>
  <c r="M10" i="1" s="1"/>
  <c r="N258" i="1"/>
  <c r="O258" i="1" s="1"/>
  <c r="N110" i="1"/>
  <c r="O110" i="1" s="1"/>
  <c r="N282" i="1"/>
  <c r="O282" i="1" s="1"/>
  <c r="N124" i="1"/>
  <c r="O124" i="1" s="1"/>
  <c r="N88" i="1"/>
  <c r="O88" i="1" s="1"/>
  <c r="L11" i="1"/>
  <c r="L10" i="1" s="1"/>
  <c r="N38" i="1"/>
  <c r="O38" i="1" s="1"/>
  <c r="N332" i="1"/>
  <c r="O332" i="1" s="1"/>
  <c r="I12" i="1"/>
  <c r="I11" i="1" s="1"/>
  <c r="I10" i="1" s="1"/>
  <c r="N388" i="1"/>
  <c r="O388" i="1" s="1"/>
  <c r="M113" i="1"/>
  <c r="L84" i="1"/>
  <c r="N85" i="1"/>
  <c r="O85" i="1" s="1"/>
  <c r="N58" i="1"/>
  <c r="O58" i="1" s="1"/>
  <c r="L272" i="1"/>
  <c r="L271" i="1" s="1"/>
  <c r="L270" i="1" s="1"/>
  <c r="N276" i="1"/>
  <c r="O276" i="1" s="1"/>
  <c r="K84" i="1"/>
  <c r="N121" i="1"/>
  <c r="O121" i="1" s="1"/>
  <c r="K328" i="1"/>
  <c r="O214" i="1"/>
  <c r="N213" i="1"/>
  <c r="O213" i="1" s="1"/>
  <c r="J113" i="1"/>
  <c r="N204" i="1"/>
  <c r="O204" i="1" s="1"/>
  <c r="N446" i="1"/>
  <c r="O446" i="1" s="1"/>
  <c r="N329" i="1"/>
  <c r="O329" i="1" s="1"/>
  <c r="K113" i="1"/>
  <c r="N395" i="1"/>
  <c r="O395" i="1" s="1"/>
  <c r="N115" i="1"/>
  <c r="O115" i="1" s="1"/>
  <c r="M272" i="1"/>
  <c r="M271" i="1" s="1"/>
  <c r="M270" i="1" s="1"/>
  <c r="K146" i="1"/>
  <c r="N303" i="1"/>
  <c r="O303" i="1" s="1"/>
  <c r="I84" i="1"/>
  <c r="I83" i="1" s="1"/>
  <c r="N409" i="1"/>
  <c r="O409" i="1" s="1"/>
  <c r="J84" i="1"/>
  <c r="I170" i="1"/>
  <c r="I169" i="1" s="1"/>
  <c r="I168" i="1" s="1"/>
  <c r="N50" i="1"/>
  <c r="O50" i="1" s="1"/>
  <c r="K11" i="1"/>
  <c r="K10" i="1" s="1"/>
  <c r="K83" i="1" l="1"/>
  <c r="K82" i="1" s="1"/>
  <c r="N109" i="1"/>
  <c r="O109" i="1" s="1"/>
  <c r="I288" i="3"/>
  <c r="I287" i="3" s="1"/>
  <c r="N184" i="1"/>
  <c r="O184" i="1" s="1"/>
  <c r="L83" i="1"/>
  <c r="L82" i="1" s="1"/>
  <c r="M169" i="1"/>
  <c r="M168" i="1" s="1"/>
  <c r="I172" i="3"/>
  <c r="I171" i="3" s="1"/>
  <c r="H172" i="3"/>
  <c r="H171" i="3" s="1"/>
  <c r="F288" i="3"/>
  <c r="F287" i="3" s="1"/>
  <c r="G288" i="3"/>
  <c r="G287" i="3" s="1"/>
  <c r="J169" i="1"/>
  <c r="J168" i="1" s="1"/>
  <c r="J305" i="3"/>
  <c r="K305" i="3" s="1"/>
  <c r="J274" i="3"/>
  <c r="K274" i="3" s="1"/>
  <c r="F273" i="3"/>
  <c r="M83" i="1"/>
  <c r="M82" i="1" s="1"/>
  <c r="L169" i="1"/>
  <c r="L168" i="1" s="1"/>
  <c r="G282" i="3"/>
  <c r="J282" i="3" s="1"/>
  <c r="K282" i="3" s="1"/>
  <c r="J283" i="3"/>
  <c r="K283" i="3" s="1"/>
  <c r="K310" i="3"/>
  <c r="J309" i="3"/>
  <c r="K309" i="3" s="1"/>
  <c r="H288" i="3"/>
  <c r="J290" i="3"/>
  <c r="K290" i="3" s="1"/>
  <c r="J190" i="3"/>
  <c r="K190" i="3" s="1"/>
  <c r="J6" i="3"/>
  <c r="K6" i="3" s="1"/>
  <c r="J11" i="1"/>
  <c r="N11" i="1" s="1"/>
  <c r="O11" i="1" s="1"/>
  <c r="N203" i="1"/>
  <c r="O203" i="1" s="1"/>
  <c r="N46" i="1"/>
  <c r="O46" i="1" s="1"/>
  <c r="N170" i="1"/>
  <c r="O170" i="1" s="1"/>
  <c r="N44" i="1"/>
  <c r="O44" i="1" s="1"/>
  <c r="K169" i="1"/>
  <c r="K168" i="1" s="1"/>
  <c r="N408" i="1"/>
  <c r="O408" i="1" s="1"/>
  <c r="J407" i="1"/>
  <c r="N384" i="1"/>
  <c r="O384" i="1" s="1"/>
  <c r="J383" i="1"/>
  <c r="J382" i="1" s="1"/>
  <c r="I82" i="1"/>
  <c r="I450" i="1" s="1"/>
  <c r="N271" i="1"/>
  <c r="O271" i="1" s="1"/>
  <c r="J270" i="1"/>
  <c r="N270" i="1" s="1"/>
  <c r="O270" i="1" s="1"/>
  <c r="N84" i="1"/>
  <c r="O84" i="1" s="1"/>
  <c r="J83" i="1"/>
  <c r="H450" i="1"/>
  <c r="K145" i="1"/>
  <c r="N146" i="1"/>
  <c r="O146" i="1" s="1"/>
  <c r="J201" i="1"/>
  <c r="N201" i="1" s="1"/>
  <c r="O201" i="1" s="1"/>
  <c r="N202" i="1"/>
  <c r="O202" i="1" s="1"/>
  <c r="L382" i="1"/>
  <c r="N113" i="1"/>
  <c r="O113" i="1" s="1"/>
  <c r="K327" i="1"/>
  <c r="N328" i="1"/>
  <c r="O328" i="1" s="1"/>
  <c r="N45" i="1"/>
  <c r="O45" i="1" s="1"/>
  <c r="N272" i="1"/>
  <c r="O272" i="1" s="1"/>
  <c r="I8" i="3" l="1"/>
  <c r="M450" i="1"/>
  <c r="N168" i="1"/>
  <c r="O168" i="1" s="1"/>
  <c r="J273" i="3"/>
  <c r="K273" i="3" s="1"/>
  <c r="F254" i="3"/>
  <c r="G172" i="3"/>
  <c r="G171" i="3" s="1"/>
  <c r="G8" i="3" s="1"/>
  <c r="H287" i="3"/>
  <c r="J288" i="3"/>
  <c r="K288" i="3" s="1"/>
  <c r="J10" i="1"/>
  <c r="N10" i="1" s="1"/>
  <c r="O10" i="1" s="1"/>
  <c r="N383" i="1"/>
  <c r="O383" i="1" s="1"/>
  <c r="N169" i="1"/>
  <c r="O169" i="1" s="1"/>
  <c r="J406" i="1"/>
  <c r="N406" i="1" s="1"/>
  <c r="O406" i="1" s="1"/>
  <c r="N407" i="1"/>
  <c r="O407" i="1" s="1"/>
  <c r="N382" i="1"/>
  <c r="O382" i="1" s="1"/>
  <c r="L450" i="1"/>
  <c r="K326" i="1"/>
  <c r="N326" i="1" s="1"/>
  <c r="O326" i="1" s="1"/>
  <c r="N327" i="1"/>
  <c r="O327" i="1" s="1"/>
  <c r="K144" i="1"/>
  <c r="N145" i="1"/>
  <c r="O145" i="1" s="1"/>
  <c r="J82" i="1"/>
  <c r="N83" i="1"/>
  <c r="J450" i="1" l="1"/>
  <c r="J254" i="3"/>
  <c r="K254" i="3" s="1"/>
  <c r="F172" i="3"/>
  <c r="J287" i="3"/>
  <c r="K287" i="3" s="1"/>
  <c r="H8" i="3"/>
  <c r="N144" i="1"/>
  <c r="O144" i="1" s="1"/>
  <c r="K450" i="1"/>
  <c r="O83" i="1"/>
  <c r="N82" i="1"/>
  <c r="O82" i="1" s="1"/>
  <c r="F171" i="3" l="1"/>
  <c r="J172" i="3"/>
  <c r="K172" i="3" s="1"/>
  <c r="N450" i="1"/>
  <c r="O450" i="1" s="1"/>
  <c r="F8" i="3" l="1"/>
  <c r="J8" i="3" s="1"/>
  <c r="K8" i="3" s="1"/>
  <c r="J171" i="3"/>
  <c r="K171" i="3" s="1"/>
</calcChain>
</file>

<file path=xl/sharedStrings.xml><?xml version="1.0" encoding="utf-8"?>
<sst xmlns="http://schemas.openxmlformats.org/spreadsheetml/2006/main" count="825" uniqueCount="450">
  <si>
    <t>POSEBNI DIO</t>
  </si>
  <si>
    <t>Član 3.</t>
  </si>
  <si>
    <t>Glava</t>
  </si>
  <si>
    <t>Funkcija</t>
  </si>
  <si>
    <t>Ekonomski kod</t>
  </si>
  <si>
    <t>Opis ekonomskog koda</t>
  </si>
  <si>
    <t>Namjenski prihodi</t>
  </si>
  <si>
    <t>Donacije</t>
  </si>
  <si>
    <t>Ukupno</t>
  </si>
  <si>
    <t>Index 
(9/3)</t>
  </si>
  <si>
    <t>01</t>
  </si>
  <si>
    <t xml:space="preserve">UKUPNI RASHODI </t>
  </si>
  <si>
    <t>TEKUĆI IZDACI</t>
  </si>
  <si>
    <t>011</t>
  </si>
  <si>
    <t>Plaće i naknade troškova zaposlenih</t>
  </si>
  <si>
    <t>Bruto plaće i naknade</t>
  </si>
  <si>
    <t>Plaće i naknade po umanjenju doprinosa</t>
  </si>
  <si>
    <t>Doprinosi na teret zaposlenih</t>
  </si>
  <si>
    <t>Naknade troškova uposlenih iz radnog odnosa</t>
  </si>
  <si>
    <t>Naknade za topli obrok tokom rada</t>
  </si>
  <si>
    <t>Regres za godišnji odmor</t>
  </si>
  <si>
    <t>Doprinosi poslodavca i ostali doprinosi</t>
  </si>
  <si>
    <t>Izdaci za materijal i usluge</t>
  </si>
  <si>
    <t>Putni troškovi</t>
  </si>
  <si>
    <t>Gorivo za prevoz-OIK</t>
  </si>
  <si>
    <t>Unajmljivanje imovine i opreme-OIK</t>
  </si>
  <si>
    <t>Usluge reprezentacije</t>
  </si>
  <si>
    <t>Izdaci za rad komisija-Općinsko vijeće</t>
  </si>
  <si>
    <t>Izdaci za rad komisija-OIK</t>
  </si>
  <si>
    <t>Izdaci za naknade skupštinskim zastupnicima</t>
  </si>
  <si>
    <t>Ostali izdaci za druge samostalne djelatnosti-OIK</t>
  </si>
  <si>
    <t>Posebna naknada na dohodak za zaštitu od prirodnih i drugih nesreća</t>
  </si>
  <si>
    <t>Doprinosi za zdr. osiguranje iz pri. od druge sam.djelat. i povr. sa. ra</t>
  </si>
  <si>
    <t>Doprinos za PIO na primitke od druge samostalne i povremenog samo. rada</t>
  </si>
  <si>
    <t>Porez na dohodak od druge samostalne djelatnosti i povremenog samo. rada</t>
  </si>
  <si>
    <t>Tekući grantovi</t>
  </si>
  <si>
    <t>013</t>
  </si>
  <si>
    <t>Izdaci za nabavku stalnih sredstava</t>
  </si>
  <si>
    <t>Ukupan broj zaposlenih</t>
  </si>
  <si>
    <t>02</t>
  </si>
  <si>
    <t>UKUPNI RASHODI,BUDŽETSKA REZERVA I
 NEIZMIRENE OBAVEZE</t>
  </si>
  <si>
    <t xml:space="preserve">Pomoć u slučaju smrti </t>
  </si>
  <si>
    <t>Pomoć u slučaju ostalih bolesti</t>
  </si>
  <si>
    <t>Zatezne kamate</t>
  </si>
  <si>
    <t>Troškovi spora</t>
  </si>
  <si>
    <t>Izdaci za rad komisija</t>
  </si>
  <si>
    <t>Ostali izdaci za druge samostalne djelatnosti</t>
  </si>
  <si>
    <t>Doprinosi za zdravstveno osiguranje iz primitaka od druge samost.djelat. i povremenog samost. rada</t>
  </si>
  <si>
    <t>Doprinos za PIO na primitke od druge samostalne i povremenog samostalnog rada</t>
  </si>
  <si>
    <t>Porez na dohodak od druge samostalne djelatnosti i povremenog samostalnog rada</t>
  </si>
  <si>
    <t>015</t>
  </si>
  <si>
    <t>Transfer za kulturu</t>
  </si>
  <si>
    <t>018</t>
  </si>
  <si>
    <t>Izvršenje sudskih presuda po ostalim osnovama</t>
  </si>
  <si>
    <t>Uredska oprema</t>
  </si>
  <si>
    <t>Budžetska rezerva</t>
  </si>
  <si>
    <t>02/1</t>
  </si>
  <si>
    <t>SLUŽBA ZA PROSTORNO UREĐENJE, GEODETSKE I
 IMOVINSKO-PRAVNE POSLOVE 02/1</t>
  </si>
  <si>
    <t>Naknade za prevoz na posao i s posla</t>
  </si>
  <si>
    <t>Javna rasvjeta</t>
  </si>
  <si>
    <t>Izdaci za usluge održavanja čistoće</t>
  </si>
  <si>
    <t>Usluge opravki i održavanje cesta, željeznica i mostova</t>
  </si>
  <si>
    <t>Usluge za održavanje ulične rasvjete</t>
  </si>
  <si>
    <t>Ostale usluge popravke i održavanje</t>
  </si>
  <si>
    <t>Ostale nespomenute usluge i dadžbine</t>
  </si>
  <si>
    <t>Kapitalni grantovi</t>
  </si>
  <si>
    <t>Kapitalni grantovi neprofitnim organizacijama:</t>
  </si>
  <si>
    <t xml:space="preserve">Nabavka zgrada </t>
  </si>
  <si>
    <t>Vanjska rasvjeta, trotoari i ograde, igrališta:</t>
  </si>
  <si>
    <t>Vodeni putevi, zračne i morske luke</t>
  </si>
  <si>
    <t>Objekti vodovoda i kanalizacije</t>
  </si>
  <si>
    <t>Osnivačka ulaganja-izrada projektno tehničke dokume.</t>
  </si>
  <si>
    <t>Ostala stalna sredstva u obliku prava</t>
  </si>
  <si>
    <t>Rekonstrukcija cesta i mostova:</t>
  </si>
  <si>
    <t>Rekonstrukcija Starog grada</t>
  </si>
  <si>
    <t>02/2</t>
  </si>
  <si>
    <t>Usluge bankarstva i platnog prometa</t>
  </si>
  <si>
    <t>Posebna naknada na dohodak za zaštitu od prir. i drugih nesr.</t>
  </si>
  <si>
    <t>Naknade za povrat više ili pogrešno uplaćenih prihoda</t>
  </si>
  <si>
    <t>017</t>
  </si>
  <si>
    <t>Otplate dugova</t>
  </si>
  <si>
    <t>02/3</t>
  </si>
  <si>
    <t>SLUŽBA ZA RAZVOJ I PODUZETNIŠTVO 02/3</t>
  </si>
  <si>
    <t>Otpremnine zbog odlazka u mirovinu ili u slučaju</t>
  </si>
  <si>
    <t>Administrativni materijal i sitan inventar</t>
  </si>
  <si>
    <t>Usluge štampanja</t>
  </si>
  <si>
    <t>Ostale nepomenute usluge i dadžbine</t>
  </si>
  <si>
    <t>042</t>
  </si>
  <si>
    <t>Podsticaj poljoprivrednoj proizvodnji</t>
  </si>
  <si>
    <t>Subvencije privatnim preduzećima</t>
  </si>
  <si>
    <t>02/4</t>
  </si>
  <si>
    <t>SLUŽBA ZA OPĆU UPRAVU I DRUŠTVENE DJELATNOSTI  02/4</t>
  </si>
  <si>
    <t>Izdaci za električnu energiju</t>
  </si>
  <si>
    <t>Izdaci za telefon telefaks i teleks</t>
  </si>
  <si>
    <t>Izdaci za internet</t>
  </si>
  <si>
    <t>Izdaci za mobilni telefon</t>
  </si>
  <si>
    <t>Poštanske usluge</t>
  </si>
  <si>
    <t>Izdaci za vodu i kanalizaciju</t>
  </si>
  <si>
    <t>Izdaci za usluge odvoza smeća</t>
  </si>
  <si>
    <t>Ostali materijali posebne namjene-obrasci</t>
  </si>
  <si>
    <t>Gorivo za prevoz</t>
  </si>
  <si>
    <t>Prevozne usluge</t>
  </si>
  <si>
    <t>Unajmljivanje imovine i opreme</t>
  </si>
  <si>
    <t>Materijal za opravke i održavanje</t>
  </si>
  <si>
    <t>Usluge opravki i održavanje zgrada</t>
  </si>
  <si>
    <t>Usluge opravki i održavanje opreme</t>
  </si>
  <si>
    <t>Usluge opravki i održavanje vozila</t>
  </si>
  <si>
    <t>Izdaci osiguranja</t>
  </si>
  <si>
    <t>Usluge medija</t>
  </si>
  <si>
    <t>Usluge objavljivanja tendera i oglasa</t>
  </si>
  <si>
    <t>Troškovi obilježavanja značajnih datuma</t>
  </si>
  <si>
    <t>Ostali izdaci za informisanje</t>
  </si>
  <si>
    <t>Usluge za stručno obrazovanje</t>
  </si>
  <si>
    <t>Stručne usluge</t>
  </si>
  <si>
    <t>Izdaci za volonterski rad po osnovu ugovora o volonterskom radu</t>
  </si>
  <si>
    <t>Izdaci za volontere za slučaj ozljede na radu i profesionalne bolesti</t>
  </si>
  <si>
    <t xml:space="preserve">Transfer za sport </t>
  </si>
  <si>
    <t>109</t>
  </si>
  <si>
    <t>Isplate stipendija</t>
  </si>
  <si>
    <t>016</t>
  </si>
  <si>
    <t>Grant.neprof.organ.- Udruženjima boračkih populacija</t>
  </si>
  <si>
    <t>Transf. udruž. građana-ostali grantovi</t>
  </si>
  <si>
    <t xml:space="preserve">Kapitalni grantovi </t>
  </si>
  <si>
    <t>Kapitalni grant neprofitnim organizacijama</t>
  </si>
  <si>
    <t>02/5</t>
  </si>
  <si>
    <t>SLUŽBA ZA CIVILNU ZAŠTITU I VATROGASTVO 02/5</t>
  </si>
  <si>
    <t xml:space="preserve">Naknade za prevoz na posao i s posla </t>
  </si>
  <si>
    <t>Drvo</t>
  </si>
  <si>
    <t>Ostali materijali posebne namjene</t>
  </si>
  <si>
    <t>Medicinske i laboratorijske usluge</t>
  </si>
  <si>
    <t>Transferi za posebne namjene-elementarne nepogode</t>
  </si>
  <si>
    <t>Medicinska i labaratorijska oprema</t>
  </si>
  <si>
    <t>Specijalna oprema</t>
  </si>
  <si>
    <t xml:space="preserve">CENTAR ZA SOCIJALNI RAD BUŽIM </t>
  </si>
  <si>
    <t>Izdaci osiguranja-vozila</t>
  </si>
  <si>
    <t>Naknade Upravnom odboru Centra za socij. rad</t>
  </si>
  <si>
    <t>Dopr. za zdravst.osigur. iz primit.od dr. samost.djelat. i povrem.samost. rada</t>
  </si>
  <si>
    <t>Dopri. za PIO na primitke od druge samost. i povr. samost. rada</t>
  </si>
  <si>
    <t>Porez na doh. od druge samos. djelat. i povr. samost.rada</t>
  </si>
  <si>
    <t>Ostale isplate pojedincima iz materijalno - socijalne sigurnosti</t>
  </si>
  <si>
    <t>OPĆINSKO PRAVOBRANILAŠTVO</t>
  </si>
  <si>
    <t>13</t>
  </si>
  <si>
    <t>Obrazovni materijal</t>
  </si>
  <si>
    <t>Doprinosi za zdravstveno osiguranje iz primitaka od druge sam</t>
  </si>
  <si>
    <t>Doprinos za PIO na primitke od druge samostalne i povremenog</t>
  </si>
  <si>
    <t>Ukupni rashodi i kapitalni izdaci</t>
  </si>
  <si>
    <t>Član 4.</t>
  </si>
  <si>
    <t>Predsjedavajući Općinskog vijeća:</t>
  </si>
  <si>
    <t>Ostala prevozna oprema</t>
  </si>
  <si>
    <t>Ostale isplate pojedincima iz materijalno - readmisija</t>
  </si>
  <si>
    <t>Transferi za parlamentarne političke partije</t>
  </si>
  <si>
    <t>Sredstva budžeta</t>
  </si>
  <si>
    <t>Vlastiti prihodi</t>
  </si>
  <si>
    <t>CENTAR ZA KULTURU, SPORT I INFORMISANJE</t>
  </si>
  <si>
    <t>Transferi za prevoz učenika</t>
  </si>
  <si>
    <t>Beneficije za socijalnu zaštitu</t>
  </si>
  <si>
    <t>Posebna naknada na dohodak za zaštitu od prir.i dr.nesreća</t>
  </si>
  <si>
    <t>Elektronska i fotografska oprema</t>
  </si>
  <si>
    <t>Otpremnine u slučaju odlaska u penziju</t>
  </si>
  <si>
    <t>Ostali objekti-objekti vodovoda i kanalizacije</t>
  </si>
  <si>
    <t>Porez na dohodak od druge samostalne djelatnosti i povreme. samo. rada</t>
  </si>
  <si>
    <t>Rekonstrukcija vodenih puteva-sanacija i čišćenje rijeka i potoka</t>
  </si>
  <si>
    <t>Osnivačka ulaganja-izrada projektno tehničke dokumentacije</t>
  </si>
  <si>
    <t>STRUČNA SLUŽBA OPĆINSKOG VIJEĆA 05/1</t>
  </si>
  <si>
    <t>Rekonstrukcija vodenih puteva</t>
  </si>
  <si>
    <t>Subvencije javnim preduzećima JKP Komb Bužim - za deponiju Vlaški do</t>
  </si>
  <si>
    <t>Putnička vozila</t>
  </si>
  <si>
    <t>Licenca za korištenje zemljišta, patenata itd.</t>
  </si>
  <si>
    <t>Studije izvodljivosti, projektne pripreme i projektovanje</t>
  </si>
  <si>
    <t xml:space="preserve">Plaće i naknade po umanjenju doprinosa
</t>
  </si>
  <si>
    <t xml:space="preserve">Doprinosi na teret zaposlenih
</t>
  </si>
  <si>
    <t xml:space="preserve">Pomoć u slučaju ostalih bolesti </t>
  </si>
  <si>
    <t xml:space="preserve">Doprinosi poslodavca i ostali doprinosi
</t>
  </si>
  <si>
    <t xml:space="preserve"> Naknade za dodjelu općinskih priznanja</t>
  </si>
  <si>
    <t>Strojevi, uređaji, alati, instalacije</t>
  </si>
  <si>
    <t>Usluge opravki i održavanja opreme</t>
  </si>
  <si>
    <t>Prevozna oprema</t>
  </si>
  <si>
    <t>Naknade Upravnog i nadzornog odbora korisnika budžeta</t>
  </si>
  <si>
    <t>Otpremnine zbog odlaska u penziju</t>
  </si>
  <si>
    <t>Ostali transferi neprofitnim organizacijama-MZ</t>
  </si>
  <si>
    <t>Transfer neprofitnim organizacijama-Obilježavanje značajnih datuma</t>
  </si>
  <si>
    <t>Grantovi neprofitnim organizacijama-grant za kulturu</t>
  </si>
  <si>
    <t>Grantovi neprofitnim organizacijama-grant za sport</t>
  </si>
  <si>
    <t>Nabavka zgrada- projekat Vatrogasnog doma Bužim</t>
  </si>
  <si>
    <t>Naknade za roditelje-njegovatelje</t>
  </si>
  <si>
    <t>Poticaj poljoprivrednoj proizvodnji - obrtnici</t>
  </si>
  <si>
    <t>Ostali objekti - Izgradnja klizališta u općini Bužim</t>
  </si>
  <si>
    <t xml:space="preserve">Uređ. izletišta Svetinja </t>
  </si>
  <si>
    <t>Grant za izgradnju objekta Bosanske kuće (Medžlis IZ Bužim)</t>
  </si>
  <si>
    <t>Ostali transferi pojedincima - fizička lica, poticaj poljoprivrednoj proizvodnji</t>
  </si>
  <si>
    <t>Ostale usluge popravke i održavanje - regulacija rijeke Bužimnice</t>
  </si>
  <si>
    <t>Ostale usluge popravke i održavanje - regulacija rijeke Baštre</t>
  </si>
  <si>
    <t>Kapitalni transferi</t>
  </si>
  <si>
    <t>Kapitalni transferi neprofitnim organizacijama</t>
  </si>
  <si>
    <t>Izdaci računovodstvenih i revizorskih usluga</t>
  </si>
  <si>
    <t>Ostale usluge popravke i održavanja - za čišćenje i uređenje rijeka i potoka na području općine</t>
  </si>
  <si>
    <t>Posebna naknada za podsticanje rehabilitacije i zapošljavanja osoba sa invaliditetom</t>
  </si>
  <si>
    <t>Subvencije javnim preduzećima JKP Komb Bužim - za zimsko održavanje puteva i ulica</t>
  </si>
  <si>
    <t>Rekonstrukcija cesta i mostova - sanacija klizišta u naselju Velići</t>
  </si>
  <si>
    <t>Uredska oprema i bina</t>
  </si>
  <si>
    <t xml:space="preserve">Elektronska oprema - mobilni Led ekran </t>
  </si>
  <si>
    <t xml:space="preserve">Nabavka ostalih pomoćnih građevina  - nabavka kućica </t>
  </si>
  <si>
    <t>Otpremnina za odlazak u penziju</t>
  </si>
  <si>
    <t>SLUŽBA ZA FINANSIJE I TREZOR 02/2</t>
  </si>
  <si>
    <t>KABINET OPĆINSKOG NAČELNIKA 02/0</t>
  </si>
  <si>
    <t>05/1</t>
  </si>
  <si>
    <t>02/0</t>
  </si>
  <si>
    <t xml:space="preserve">Ostale nespomenute usluge i dadžbine </t>
  </si>
  <si>
    <t xml:space="preserve">Uređ. parka Borik </t>
  </si>
  <si>
    <t>Pomoć u slučaju težih bolesti</t>
  </si>
  <si>
    <t>Fiksna oprema</t>
  </si>
  <si>
    <t>Neizmirene obaveze iz prethodnih godina</t>
  </si>
  <si>
    <t>Pomoć u slučaju smrti</t>
  </si>
  <si>
    <t>Doprinos za PIO na primitke od druge samostalne djelatnosti i povremenih poslova</t>
  </si>
  <si>
    <t>Doprinosi za zdravstveno osiguranje iz primitaka od druge samostalne djelatnosti i povremenih poslova</t>
  </si>
  <si>
    <t>Porez na dohodak od druge samostalne djelatnosti i povremenih poslova</t>
  </si>
  <si>
    <t>Nabavka ostalih pomoćnih građevina- projekat jame grobnice</t>
  </si>
  <si>
    <t>Transferi za posebne namjene-naknada za štete od elementarnih nepogoda</t>
  </si>
  <si>
    <t>Adresni registar</t>
  </si>
  <si>
    <t>Ostali izdaci za druge samostalne djelatnosti - povjerenici CZ</t>
  </si>
  <si>
    <t>Kapitalni grant neprofitnim organizacijama - 
za izgradnju Islamskog centra u Maljevcu</t>
  </si>
  <si>
    <t xml:space="preserve">Subvencije javnim preduzećima JKP Komb Bužim </t>
  </si>
  <si>
    <t xml:space="preserve">Nabavka zemljišta, šuma i višegodišnjih zasada- 
za eksproprijaciju zemljišta izvorište Musići i parking za Muzej 505
</t>
  </si>
  <si>
    <t>Razdjel</t>
  </si>
  <si>
    <t>Potrošačka jedinica</t>
  </si>
  <si>
    <t>Ostale usluge  - čišćenje rijeka i korita</t>
  </si>
  <si>
    <t>Jubilarne nagrade za stabilnost u radu, darovi djeci i sl.</t>
  </si>
  <si>
    <t xml:space="preserve">                    Suvad Veladžić</t>
  </si>
  <si>
    <t xml:space="preserve">Rashodi (Izdaci) u Budžetu za 2026.godinu raspoređuju se po korisnicima, odnosno nosiocima, u Posebnom dijelu Budžeta kako slijedi: </t>
  </si>
  <si>
    <t>BUDŽET 2025</t>
  </si>
  <si>
    <t>PLAN BUDŽETA ZA 
2025.godinu</t>
  </si>
  <si>
    <t>Izvršenje Budžeta za period I-IX 2025.godine</t>
  </si>
  <si>
    <t>PLAN BUDŽETA ZA 2026.godinu</t>
  </si>
  <si>
    <t>Odluka o Budžetu općine Bužim za 2026.godinu stupa na snagu danom objavljivanja u Službenom glasniku općine Bužim, a primjenjivat će se za fiskalnu 2026.godinu.</t>
  </si>
  <si>
    <t xml:space="preserve">Broj:     </t>
  </si>
  <si>
    <t xml:space="preserve">Bužim,            </t>
  </si>
  <si>
    <t>Konto budžetske rezerve</t>
  </si>
  <si>
    <t>Otplata kredita za sekundarnu vodovodnu mrežu</t>
  </si>
  <si>
    <t>Ostala rekonstrukcija i poboljšanja</t>
  </si>
  <si>
    <t>Uređ. izletišta Svetinja i park Borik</t>
  </si>
  <si>
    <t>Rekonstrukcija vodenih puteva-regulacija rijeke Bužimnice</t>
  </si>
  <si>
    <t>Rekonstrukcija cesta i mostova</t>
  </si>
  <si>
    <t>Rekonstrukcija i investiciono održavanje</t>
  </si>
  <si>
    <t>Osnivačka ulaganja</t>
  </si>
  <si>
    <t>Materijalna prava-softver za komunalne naknade</t>
  </si>
  <si>
    <t>Nabavka stalnih sredstava u obliku prava</t>
  </si>
  <si>
    <t>Strojevi, uređaji i alati, instalacije</t>
  </si>
  <si>
    <t>Nabavka opreme</t>
  </si>
  <si>
    <t>Ostali objekti-izgradnja klizališta u općini Bužim</t>
  </si>
  <si>
    <t>Vanjska rasvjeta, trotoari i ograde</t>
  </si>
  <si>
    <t>Nabavka ostalih pomoćnih građevina</t>
  </si>
  <si>
    <t>Nabavka građevina</t>
  </si>
  <si>
    <t>Nabavka zemljišta, šuma i višegodišnjih zasada</t>
  </si>
  <si>
    <t>IZDACI</t>
  </si>
  <si>
    <t xml:space="preserve">NEISPLAĆENE OBAVEZE IZ PRETHODNE GODINE </t>
  </si>
  <si>
    <t>Kapitalni grantovi neprofitnim organizacijama</t>
  </si>
  <si>
    <t>Ostali tekući rashodi</t>
  </si>
  <si>
    <t>Subvencije javnim  preduzecija</t>
  </si>
  <si>
    <t>Subvencije javnim preduzećima</t>
  </si>
  <si>
    <t>Ostali tekući transferi neprofitnim organizacijama</t>
  </si>
  <si>
    <t>Grantovi neprofitnim organizacijama</t>
  </si>
  <si>
    <t>Transferi za posebne namjene</t>
  </si>
  <si>
    <t>Poticaj poljoprivrednoj proizvodnji ( fizička lica ) i readmisija</t>
  </si>
  <si>
    <t>Izdaci za vojne invalide, ranjene borce i porodice poginulih boraca - provedba zakona o dopunskim pravima boraca</t>
  </si>
  <si>
    <t>Ostali grantovi pojedincima</t>
  </si>
  <si>
    <t>Grantovi pojedincima po osnovu materijalno - socijalne sigurnosti nezaposlenih lica</t>
  </si>
  <si>
    <t xml:space="preserve">Grantovi pojedincima </t>
  </si>
  <si>
    <t>Grantovi drugim nivoima vlade</t>
  </si>
  <si>
    <t>Doprinos za PIO na primitke od druge samostalne dje. i povremenog samostalnog rada</t>
  </si>
  <si>
    <t>Doprinosi za zdravstveno osiguranje iz primitaka od dr. samost.dje. i pov. samost. rada</t>
  </si>
  <si>
    <t>Izdaci za por.  i dop. na doh. od druge sam. djel. i povr.samost.rada i druge dop.i nak.</t>
  </si>
  <si>
    <t>Izdaci po osnovu drugih samostalnih djelatnosti i povremenog samostalnog rada</t>
  </si>
  <si>
    <t>Zatezne kamate i toškovi spora</t>
  </si>
  <si>
    <t>Medecinskke i labaratorijske usluge</t>
  </si>
  <si>
    <t>Izdaci za informiranje</t>
  </si>
  <si>
    <t>Ostali izdaci</t>
  </si>
  <si>
    <t>Izdaci osiguranja, bankarskih usluga i usluga platnog prometa</t>
  </si>
  <si>
    <t>Usluge opravki i održavanja</t>
  </si>
  <si>
    <t>Izdaci za tekuće održavanje</t>
  </si>
  <si>
    <t>Izdaci za usluge prevoza i goriva</t>
  </si>
  <si>
    <t>Materijal za kulturu i sport</t>
  </si>
  <si>
    <t>Nabavka materijala</t>
  </si>
  <si>
    <t xml:space="preserve">Izdaci za komunalne usluge </t>
  </si>
  <si>
    <t>Izdaci za komunikaciju</t>
  </si>
  <si>
    <t>Izdaci za komunalne usluge</t>
  </si>
  <si>
    <t xml:space="preserve">Izdaci za energiju </t>
  </si>
  <si>
    <t>Naknade i doprinosi za roditelje - njegovatelje</t>
  </si>
  <si>
    <t>Posebne naknade</t>
  </si>
  <si>
    <t>Otpremnine zbog odlaska u peniziju</t>
  </si>
  <si>
    <t>Naknade iz radnog odnosa i porez na dodatna primanja</t>
  </si>
  <si>
    <t>RASHODI</t>
  </si>
  <si>
    <t>PRIMICI</t>
  </si>
  <si>
    <t>Kapitalni transferi od nevladinih izvora, ukupno:</t>
  </si>
  <si>
    <t>Primljeni kapitalni trensferi od općina - za Muzej sobu</t>
  </si>
  <si>
    <t>Primljeni kapitalni trensferi od gradova - za Muzej sobu</t>
  </si>
  <si>
    <t>Primljeni kapitalni transferi od kantona, ukupno:</t>
  </si>
  <si>
    <t>Primljeni kapitalni transferi od Federacije, ukupno:</t>
  </si>
  <si>
    <t>Kapitalni transferi od ostalih razina vlasti i fondova</t>
  </si>
  <si>
    <t>Kapitalni transferi od ostalih razina vlasti, ukupno:</t>
  </si>
  <si>
    <t>Primljeni kapitalni transferi od inoz. vlada i među. org. za projekat Decent</t>
  </si>
  <si>
    <t xml:space="preserve">Primljeni kapitalni transferi od inoz. vlada i među. organizacija ukupno: </t>
  </si>
  <si>
    <t>KAPITALNI TRANSFERI</t>
  </si>
  <si>
    <t>Donacije od fizičkih lica - nabavka plastenika</t>
  </si>
  <si>
    <t>Donacija od Predsjedništva BiH za značajne datume općine Bužim</t>
  </si>
  <si>
    <t>Donacija od USK-a za značajne datume općine Bužim</t>
  </si>
  <si>
    <t>Donacije ukupno:</t>
  </si>
  <si>
    <t>Primljeni tekući transferi od gradova ( grad Sarajevo 20.000 i i Muftijstvo bihaćko 40.000 ) - za naknadu šteta od elementarnih nepogoda</t>
  </si>
  <si>
    <t>Primljeni tekući transferi od općina ( općina Novo Sarajevo ) - za naknadu šteta od elementarnih nepogoda</t>
  </si>
  <si>
    <t>Primljeni tekući transferi od općina ( općina Travnik i Tuzla ) - za čišćenje i uređenje rijeka i potoka na području općine</t>
  </si>
  <si>
    <t>Primljeni tekući transferi od kantona - za čišćenje i uređenje rijeka i potoka</t>
  </si>
  <si>
    <t>Primljeni tekući transferi od kantona - za Adresni registar</t>
  </si>
  <si>
    <t>Primljeni tekući transferi od kantona, Kantonalne uprave civilne zaštite - za naknadu šteta od elementarnih nepogoda</t>
  </si>
  <si>
    <t>Primljeni tekući transferi od kantona - za projekat regulacije rijeke Bužimnice</t>
  </si>
  <si>
    <t>Primljeni tekući transferi od kantona - za projekat regulacije rijeke Baštre</t>
  </si>
  <si>
    <t>Primljene tekuće potpore od kantona-ekološke naknade za održavanje javnih rasvjeta</t>
  </si>
  <si>
    <t>Primljeni tekući transferi od kantona, Ministarstva privrede - za obilježavanje značajnih datuma</t>
  </si>
  <si>
    <t>Primljene tekuće potpore od kantona-prihodi Centra za socijalni rad</t>
  </si>
  <si>
    <t>Primljeni tekući transferi od Federalne uprave za geodetske i imovinsko pravne poslove - za Adresni registar</t>
  </si>
  <si>
    <t>Primljeni tekući transferi od Federacije - za subvencije privatnim preduzećima</t>
  </si>
  <si>
    <t>Primljene tekuće potpore od Federacije za roditelje - njegovatelje - sredstva Centra za socijalni rad</t>
  </si>
  <si>
    <t>Primljene tekuće potpore od Federacije-sredstva za grijanje Centra za socijalni rad</t>
  </si>
  <si>
    <t>Primljene tekuće potpore od Federacije-Centra za socijalni rad</t>
  </si>
  <si>
    <t>Primljene tekuće potpore od države - od ministarstva Sigurnosti BiH - za čišćenje i uređenje rijeka i potoka na području općine</t>
  </si>
  <si>
    <t>Primljene tekuće potpore od države -za readmisiju</t>
  </si>
  <si>
    <t>Od ostalih nivoa vlasti</t>
  </si>
  <si>
    <t>Iz inostranstva</t>
  </si>
  <si>
    <t>TEKUĆE POTPORE (GRANTOVI)</t>
  </si>
  <si>
    <t>Po opštinskim propisima</t>
  </si>
  <si>
    <t>Novčane kazne (neporeske prirode)</t>
  </si>
  <si>
    <t>Ostale neplanirane uplate</t>
  </si>
  <si>
    <t>Primljene namjenske donacije neplanirane u budžetu</t>
  </si>
  <si>
    <t>Neplanirane uplate-prihodi</t>
  </si>
  <si>
    <t>Prihodi od pružanja usluga ostalim</t>
  </si>
  <si>
    <t>Prihodi od pružanja usluga drugim nivoima vlasti</t>
  </si>
  <si>
    <t>Prihodi od pružanja usluga pravnim licima</t>
  </si>
  <si>
    <t>Prihodi od pružanja usluga građanima od Centra za socijalni rad</t>
  </si>
  <si>
    <t xml:space="preserve">Prihodi od pružanja usluga građanima od Općine </t>
  </si>
  <si>
    <t>Prihodi od pružanja usluga građanima</t>
  </si>
  <si>
    <t>Prihodi od pružanja javnih usluga (Prihodi od sopstvenih djelatnosti)</t>
  </si>
  <si>
    <t>Naknade iz funkcionalne premije osiguranja od autoodgovornosti za vatrogasne jed.</t>
  </si>
  <si>
    <t>Naknade za vatrogasne jedinice iz premije osig.imovine od požara i prirodnih sila</t>
  </si>
  <si>
    <t>Pos. nak. za zaštitu gdje je os. zbirni iz. neto prim. po osn. druge sa. dj. i po. sam. r.</t>
  </si>
  <si>
    <t>Posebna naknada za zaštitu od prirodnih i drugih nesreća gdje je osnovica zbirni iznos neto plaća</t>
  </si>
  <si>
    <t>Posebna naknada za zaštitu od prirodnih i drugih nesreća</t>
  </si>
  <si>
    <t>Naknada za upotrebu cesta za vozila građana</t>
  </si>
  <si>
    <t>Naknada za upotrebu cesta za vozila pravnih osoba</t>
  </si>
  <si>
    <t>Cestovne naknade</t>
  </si>
  <si>
    <t>Opće vodne naknade</t>
  </si>
  <si>
    <t>Posebna vodoprivredna naknada za zaštitu od poplava</t>
  </si>
  <si>
    <t>Posebna vodoprivredna naknada za promjenu režima voda</t>
  </si>
  <si>
    <t>Posebna vodoprivredna naknada za zaštitu voda</t>
  </si>
  <si>
    <t>Posebna vodoprivredna naknada za upotrebu - korištenje voda</t>
  </si>
  <si>
    <t>Posebna vodna naknada za zaštitu voda od transporta</t>
  </si>
  <si>
    <t>Vodne naknade</t>
  </si>
  <si>
    <t>Naknade za vršenje usluga iz oblasti premjera i katastra</t>
  </si>
  <si>
    <t>Naknada za korištenje podataka premjera i katastra</t>
  </si>
  <si>
    <t>Naknade za korištenje podataka i vršenje usluga premjera i katastra</t>
  </si>
  <si>
    <t>Naknade i takse po Federalnim zakonima i drugim propisima</t>
  </si>
  <si>
    <t>Naknade za korištenje državnih šuma utvrđene kantonalnim propisima</t>
  </si>
  <si>
    <t>Naknade za zauzimanje javnih površina</t>
  </si>
  <si>
    <t>Naknade za korištenje državnih šuma</t>
  </si>
  <si>
    <t>Ostale općinske naknade</t>
  </si>
  <si>
    <t>Naknade za izgradnju i održavanje javnih skloništa</t>
  </si>
  <si>
    <t>Općinske komunalne naknade u skladu sa kanton. propisima za posebne namjene</t>
  </si>
  <si>
    <t>Ostale naknade</t>
  </si>
  <si>
    <t>Naknade za postupak legalizacije javnih površina i građevina</t>
  </si>
  <si>
    <t>Naknade po osnovu tehničkog pregleda građevina</t>
  </si>
  <si>
    <t>Naknade po osnovu prirodnih pogodnosti</t>
  </si>
  <si>
    <t>Naknade za korištenje građevinskog zemljišta</t>
  </si>
  <si>
    <t>Naknade za uređenje građevinskog zemljišta</t>
  </si>
  <si>
    <t>Naknada za osiguranje od požara</t>
  </si>
  <si>
    <t>Naknada za dodijeljeno zemljište</t>
  </si>
  <si>
    <t>Općinske naknade za zemljište i izgradnju</t>
  </si>
  <si>
    <t>Boravišna taksa</t>
  </si>
  <si>
    <t>Ostale budžetske naknade</t>
  </si>
  <si>
    <t>Ostale općinske komunalne naknade i pristojbe</t>
  </si>
  <si>
    <t>Općinske komunalne takse</t>
  </si>
  <si>
    <t>Komunalne takse</t>
  </si>
  <si>
    <t>Općinske sudske naknade</t>
  </si>
  <si>
    <t>Administrativne takse</t>
  </si>
  <si>
    <t>Naknade i takse i prihodi od pružanja javnih usluga</t>
  </si>
  <si>
    <t>Ostali prihodi od imovine</t>
  </si>
  <si>
    <t>Prihod od prodaje stanova koji su u vlasništvu nadležnog nivoa vlasti</t>
  </si>
  <si>
    <t>Prihodi od iznajmljivanja ostale materijalne imovine ostalim</t>
  </si>
  <si>
    <t>Prihod od lovačkog društva</t>
  </si>
  <si>
    <t>Ostali prihodi od finansijske i nematerijalne imovine</t>
  </si>
  <si>
    <t>Prihodi od iznajmljivanja poslovnih prostora-stanarine</t>
  </si>
  <si>
    <t>Prihodi od davanja prava na eksp. prirodnih resursa, patenata i autorskih prava-koncesije</t>
  </si>
  <si>
    <t>Prihodi od nefinansijskih javnih poduzeća i finansijskih javnih institucija</t>
  </si>
  <si>
    <t>Prihodi od poduzet. aktivnosti i imovine i prihodi od pozitivnih kursnih razlika</t>
  </si>
  <si>
    <t>NEPOREZNI PRIHODI</t>
  </si>
  <si>
    <t>Porez na potrošnju u ugostiteljstvu od fizičkih lica</t>
  </si>
  <si>
    <t>Poseban porez na plaću za zaštitu od prirodnih i drugih nesreća po osnovu ugo. o djelu</t>
  </si>
  <si>
    <t>Poseban porez na plaću za zaštitu od prirodnih i drugih nesreća</t>
  </si>
  <si>
    <t>Ostali porezi</t>
  </si>
  <si>
    <t>Prihodi od indirektnih poreza za općine PDV</t>
  </si>
  <si>
    <t>Prihodi od indirektnih poreza koji pripadaju direkcijama za puteve</t>
  </si>
  <si>
    <t>Prihodi od indirektni poreza na ime finansiranja autocesta u F BiH</t>
  </si>
  <si>
    <t>Prihodi od indirektnih poreza koji pripadaju kantonima</t>
  </si>
  <si>
    <t>Prihodi od poreza na dohodak po konačnom obračunu</t>
  </si>
  <si>
    <t>Prihodi od poreza na doho. od drugih samo. djel. iz čl. 12.stav 4. Zak. o porezu na do.</t>
  </si>
  <si>
    <t>Prihodi od poreza na dohodak fizičkih lica na dobitke od nagradnih igara i igara na sreću</t>
  </si>
  <si>
    <t>Prihodi od poreza na dohodak fizičkih lica od ulaganja kapitala</t>
  </si>
  <si>
    <t>Prihodi od poreza na dohodak fizičkih lica od imovine i imovinskih prava</t>
  </si>
  <si>
    <t>Prihodi od poreza na dohodak fizičkih lica od samostalne djelatnosti</t>
  </si>
  <si>
    <t>Prihodi od poreza na dohodak fizičkih lica od nesamostalne djelatnosti</t>
  </si>
  <si>
    <t>Porez na na dohodak</t>
  </si>
  <si>
    <t>Ostali porezi na promet proizvoda i usluga</t>
  </si>
  <si>
    <t>Porez na promet posebnih usluga</t>
  </si>
  <si>
    <t>Porezi na prodaju dobara i usluga, ukupni promet ili dodanu vrijednost</t>
  </si>
  <si>
    <t>Domaći porezi na dobra i usluge</t>
  </si>
  <si>
    <t>Porez na promet nepokretnosti od pravnih osoba</t>
  </si>
  <si>
    <t>Porez na promet nepokretnosti od fizičkih osoba</t>
  </si>
  <si>
    <t>Porez na financijske i kapitalne transakcije</t>
  </si>
  <si>
    <t>Porez na nasljeđe i darove</t>
  </si>
  <si>
    <t>Porez na imovinu za motorna vozila</t>
  </si>
  <si>
    <t>Porez na imovinu pravnih osoba</t>
  </si>
  <si>
    <t>Porez na imovinu fizičkih osoba</t>
  </si>
  <si>
    <t>Stalni porezi na imovinu</t>
  </si>
  <si>
    <t>Porez na imovinu</t>
  </si>
  <si>
    <t>Porez na dodatna primanja</t>
  </si>
  <si>
    <t>Porez na plaću i druga lična primanja</t>
  </si>
  <si>
    <t>Porezi na plaće i radnu snagu</t>
  </si>
  <si>
    <t>Porez na prihod od imovine i imovinskih prava</t>
  </si>
  <si>
    <t>Porez na osnovu autorskih prava, pat. i tehn. unapređenja</t>
  </si>
  <si>
    <t>Porez na dobit od poljoprivrednih djelatnosti</t>
  </si>
  <si>
    <t>Porez na dobit od privrednih i profesionalnih djelatnosti</t>
  </si>
  <si>
    <t>Porezi na dobit pojedinaca i poduzeća</t>
  </si>
  <si>
    <t>PRIHODI OD POREZA</t>
  </si>
  <si>
    <t xml:space="preserve">PRIHODI </t>
  </si>
  <si>
    <t>600000
+820000
+990000</t>
  </si>
  <si>
    <t>700000
+810000</t>
  </si>
  <si>
    <t>Izvršenje Budžeta za period I-IX 2025.godina</t>
  </si>
  <si>
    <t>BUDŽET
 2025.godine</t>
  </si>
  <si>
    <t>BUDŽET 2026.</t>
  </si>
  <si>
    <t>BUDŽET 2025.</t>
  </si>
  <si>
    <t>Prihodi i rashodi po grupama utvrđuju se u Pregledu prihoda i primitaka, rashoda i izdataka za 2026.godinu, kako slijedi:</t>
  </si>
  <si>
    <t>Član 2.</t>
  </si>
  <si>
    <t>Općinske komunalne naknade za istaknutu firmu</t>
  </si>
  <si>
    <t>Primljeni tekući transferi od kantona, Ministarstvo za pitanje boraca i ratnih vojnih invalida</t>
  </si>
  <si>
    <t>Donacija od općine Novo Sarajevo - za značajne datume općine Bužim</t>
  </si>
  <si>
    <t>Ostale nepomenute usluge i dadžbine-OIK</t>
  </si>
  <si>
    <t>Usluge opravki i održavanja zgrada</t>
  </si>
  <si>
    <t>Neutrošena sredstva iz prethodnih godina-akumulirani suficit  31.12.2025.g</t>
  </si>
  <si>
    <t>Rekonstru. vodenih puteva-regulacija rijeka</t>
  </si>
  <si>
    <t>Subvencije javnim preduzećima - ukupno:</t>
  </si>
  <si>
    <t>Primljeni kapitalni transferi od Federacije</t>
  </si>
  <si>
    <t>Primljeni kapitalni transferi od kantona</t>
  </si>
  <si>
    <t>Neutrošena sredstva iz prethodnih godina- dio suficita</t>
  </si>
  <si>
    <t xml:space="preserve">Kapitalni transferi od pojedinaca- građana i MZ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</si>
</sst>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#,##0.00"/>
    <numFmt numFmtId="165" formatCode="###,###,###,##0"/>
    <numFmt numFmtId="166" formatCode="#,##0.00;[Red]#,##0.00"/>
    <numFmt numFmtId="167" formatCode="#,##0;[Red]#,##0"/>
    <numFmt numFmtId="168" formatCode="#,##0.00;\-#,##0.00;;@"/>
  </numFmts>
  <fonts count="15">
    <font>
      <sz val="10"/>
      <color indexed="8"/>
      <name val="Arial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Gene"/>
      <charset val="238"/>
    </font>
    <font>
      <sz val="9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5" fillId="0" borderId="1" xfId="0" applyFont="1" applyBorder="1"/>
    <xf numFmtId="49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5" fillId="2" borderId="1" xfId="0" applyNumberFormat="1" applyFont="1" applyFill="1" applyBorder="1" applyAlignment="1">
      <alignment vertical="distributed" wrapText="1"/>
    </xf>
    <xf numFmtId="166" fontId="5" fillId="0" borderId="1" xfId="0" applyNumberFormat="1" applyFont="1" applyBorder="1"/>
    <xf numFmtId="4" fontId="5" fillId="0" borderId="5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4" fontId="8" fillId="0" borderId="3" xfId="0" applyNumberFormat="1" applyFont="1" applyBorder="1"/>
    <xf numFmtId="49" fontId="5" fillId="0" borderId="5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5" fillId="0" borderId="5" xfId="0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/>
    </xf>
    <xf numFmtId="4" fontId="9" fillId="0" borderId="3" xfId="0" applyNumberFormat="1" applyFont="1" applyBorder="1"/>
    <xf numFmtId="0" fontId="5" fillId="0" borderId="0" xfId="0" applyFont="1" applyAlignment="1">
      <alignment vertical="justify"/>
    </xf>
    <xf numFmtId="0" fontId="4" fillId="0" borderId="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4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5" fillId="0" borderId="11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4" fillId="0" borderId="16" xfId="0" applyFont="1" applyBorder="1"/>
    <xf numFmtId="2" fontId="7" fillId="0" borderId="12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2" fontId="6" fillId="0" borderId="23" xfId="0" applyNumberFormat="1" applyFont="1" applyBorder="1" applyAlignment="1">
      <alignment horizontal="right"/>
    </xf>
    <xf numFmtId="2" fontId="6" fillId="0" borderId="22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164" fontId="4" fillId="0" borderId="14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1" fillId="0" borderId="27" xfId="0" applyFont="1" applyBorder="1" applyAlignment="1">
      <alignment wrapText="1"/>
    </xf>
    <xf numFmtId="0" fontId="6" fillId="0" borderId="5" xfId="0" applyFont="1" applyBorder="1" applyAlignment="1">
      <alignment horizontal="left" vertical="justify"/>
    </xf>
    <xf numFmtId="0" fontId="8" fillId="0" borderId="27" xfId="0" applyFont="1" applyBorder="1"/>
    <xf numFmtId="0" fontId="5" fillId="0" borderId="27" xfId="0" applyFont="1" applyBorder="1" applyAlignment="1">
      <alignment vertical="justify"/>
    </xf>
    <xf numFmtId="0" fontId="3" fillId="0" borderId="26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164" fontId="5" fillId="0" borderId="21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" fontId="5" fillId="0" borderId="11" xfId="0" applyNumberFormat="1" applyFont="1" applyBorder="1"/>
    <xf numFmtId="164" fontId="4" fillId="0" borderId="13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7" fontId="4" fillId="0" borderId="11" xfId="0" applyNumberFormat="1" applyFont="1" applyBorder="1" applyAlignment="1">
      <alignment horizontal="right"/>
    </xf>
    <xf numFmtId="4" fontId="8" fillId="0" borderId="30" xfId="0" applyNumberFormat="1" applyFont="1" applyBorder="1"/>
    <xf numFmtId="166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 vertical="center"/>
    </xf>
    <xf numFmtId="0" fontId="5" fillId="0" borderId="2" xfId="0" applyFont="1" applyBorder="1"/>
    <xf numFmtId="4" fontId="5" fillId="0" borderId="2" xfId="0" applyNumberFormat="1" applyFont="1" applyBorder="1"/>
    <xf numFmtId="4" fontId="5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4" fontId="4" fillId="0" borderId="30" xfId="0" applyNumberFormat="1" applyFont="1" applyBorder="1" applyAlignment="1">
      <alignment horizontal="right"/>
    </xf>
    <xf numFmtId="4" fontId="9" fillId="0" borderId="30" xfId="0" applyNumberFormat="1" applyFont="1" applyBorder="1"/>
    <xf numFmtId="164" fontId="4" fillId="0" borderId="33" xfId="0" applyNumberFormat="1" applyFont="1" applyBorder="1" applyAlignment="1">
      <alignment horizontal="right"/>
    </xf>
    <xf numFmtId="164" fontId="4" fillId="3" borderId="12" xfId="0" applyNumberFormat="1" applyFont="1" applyFill="1" applyBorder="1" applyAlignment="1">
      <alignment horizontal="right"/>
    </xf>
    <xf numFmtId="2" fontId="6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/>
    </xf>
    <xf numFmtId="0" fontId="5" fillId="3" borderId="1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right"/>
    </xf>
    <xf numFmtId="164" fontId="5" fillId="3" borderId="12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2" fontId="6" fillId="3" borderId="12" xfId="0" applyNumberFormat="1" applyFont="1" applyFill="1" applyBorder="1" applyAlignment="1">
      <alignment horizontal="right"/>
    </xf>
    <xf numFmtId="49" fontId="4" fillId="3" borderId="1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164" fontId="4" fillId="3" borderId="11" xfId="0" applyNumberFormat="1" applyFont="1" applyFill="1" applyBorder="1" applyAlignment="1">
      <alignment horizontal="right"/>
    </xf>
    <xf numFmtId="0" fontId="4" fillId="3" borderId="1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4" fontId="5" fillId="3" borderId="3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4" borderId="51" xfId="0" applyFont="1" applyFill="1" applyBorder="1" applyAlignment="1" applyProtection="1">
      <alignment horizontal="center" vertical="center"/>
      <protection locked="0"/>
    </xf>
    <xf numFmtId="0" fontId="13" fillId="4" borderId="57" xfId="0" applyFont="1" applyFill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left"/>
      <protection locked="0"/>
    </xf>
    <xf numFmtId="168" fontId="4" fillId="4" borderId="48" xfId="0" applyNumberFormat="1" applyFont="1" applyFill="1" applyBorder="1" applyAlignment="1" applyProtection="1">
      <alignment horizontal="right"/>
      <protection locked="0"/>
    </xf>
    <xf numFmtId="168" fontId="4" fillId="4" borderId="56" xfId="0" applyNumberFormat="1" applyFont="1" applyFill="1" applyBorder="1" applyAlignment="1" applyProtection="1">
      <alignment horizontal="right"/>
      <protection locked="0"/>
    </xf>
    <xf numFmtId="168" fontId="4" fillId="0" borderId="40" xfId="0" applyNumberFormat="1" applyFont="1" applyBorder="1" applyAlignment="1" applyProtection="1">
      <alignment horizontal="right"/>
      <protection locked="0"/>
    </xf>
    <xf numFmtId="168" fontId="4" fillId="0" borderId="9" xfId="0" applyNumberFormat="1" applyFont="1" applyBorder="1" applyAlignment="1" applyProtection="1">
      <alignment horizontal="right"/>
      <protection locked="0"/>
    </xf>
    <xf numFmtId="2" fontId="6" fillId="0" borderId="10" xfId="0" applyNumberFormat="1" applyFont="1" applyBorder="1" applyAlignment="1" applyProtection="1">
      <alignment horizontal="right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/>
      <protection locked="0"/>
    </xf>
    <xf numFmtId="168" fontId="4" fillId="4" borderId="30" xfId="0" applyNumberFormat="1" applyFont="1" applyFill="1" applyBorder="1" applyAlignment="1" applyProtection="1">
      <alignment horizontal="right"/>
      <protection locked="0"/>
    </xf>
    <xf numFmtId="168" fontId="5" fillId="4" borderId="23" xfId="0" applyNumberFormat="1" applyFont="1" applyFill="1" applyBorder="1" applyAlignment="1" applyProtection="1">
      <alignment horizontal="right" wrapText="1"/>
      <protection locked="0"/>
    </xf>
    <xf numFmtId="168" fontId="5" fillId="0" borderId="4" xfId="0" applyNumberFormat="1" applyFont="1" applyBorder="1" applyAlignment="1" applyProtection="1">
      <alignment horizontal="right"/>
      <protection locked="0"/>
    </xf>
    <xf numFmtId="168" fontId="5" fillId="0" borderId="1" xfId="0" applyNumberFormat="1" applyFont="1" applyBorder="1" applyAlignment="1" applyProtection="1">
      <alignment horizontal="right"/>
      <protection locked="0"/>
    </xf>
    <xf numFmtId="168" fontId="4" fillId="0" borderId="1" xfId="0" applyNumberFormat="1" applyFont="1" applyBorder="1" applyAlignment="1" applyProtection="1">
      <alignment horizontal="right"/>
      <protection locked="0"/>
    </xf>
    <xf numFmtId="2" fontId="6" fillId="0" borderId="12" xfId="0" applyNumberFormat="1" applyFont="1" applyBorder="1" applyAlignment="1" applyProtection="1">
      <alignment horizontal="right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/>
      <protection locked="0"/>
    </xf>
    <xf numFmtId="168" fontId="4" fillId="4" borderId="23" xfId="0" applyNumberFormat="1" applyFont="1" applyFill="1" applyBorder="1" applyAlignment="1" applyProtection="1">
      <alignment horizontal="right"/>
      <protection locked="0"/>
    </xf>
    <xf numFmtId="168" fontId="4" fillId="0" borderId="4" xfId="0" applyNumberFormat="1" applyFont="1" applyBorder="1" applyAlignment="1" applyProtection="1">
      <alignment horizontal="right"/>
      <protection locked="0"/>
    </xf>
    <xf numFmtId="168" fontId="5" fillId="4" borderId="30" xfId="0" applyNumberFormat="1" applyFont="1" applyFill="1" applyBorder="1" applyAlignment="1" applyProtection="1">
      <alignment horizontal="right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168" fontId="4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28" xfId="0" applyFont="1" applyBorder="1" applyAlignment="1" applyProtection="1">
      <alignment horizontal="left"/>
      <protection locked="0"/>
    </xf>
    <xf numFmtId="168" fontId="5" fillId="4" borderId="30" xfId="0" applyNumberFormat="1" applyFont="1" applyFill="1" applyBorder="1" applyAlignment="1" applyProtection="1">
      <alignment horizontal="right" wrapText="1"/>
      <protection locked="0"/>
    </xf>
    <xf numFmtId="2" fontId="12" fillId="0" borderId="0" xfId="0" applyNumberFormat="1" applyFont="1" applyProtection="1">
      <protection locked="0"/>
    </xf>
    <xf numFmtId="168" fontId="5" fillId="4" borderId="23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Border="1" applyAlignment="1" applyProtection="1">
      <alignment horizontal="right"/>
      <protection locked="0"/>
    </xf>
    <xf numFmtId="168" fontId="5" fillId="0" borderId="39" xfId="0" applyNumberFormat="1" applyFont="1" applyBorder="1" applyAlignment="1" applyProtection="1">
      <alignment horizontal="right"/>
      <protection locked="0"/>
    </xf>
    <xf numFmtId="168" fontId="5" fillId="0" borderId="3" xfId="0" applyNumberFormat="1" applyFont="1" applyBorder="1" applyAlignment="1" applyProtection="1">
      <alignment horizontal="right"/>
      <protection locked="0"/>
    </xf>
    <xf numFmtId="168" fontId="5" fillId="0" borderId="6" xfId="0" applyNumberFormat="1" applyFont="1" applyBorder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8" fontId="4" fillId="4" borderId="23" xfId="0" applyNumberFormat="1" applyFont="1" applyFill="1" applyBorder="1" applyAlignment="1" applyProtection="1">
      <alignment horizontal="right" wrapText="1"/>
      <protection locked="0"/>
    </xf>
    <xf numFmtId="0" fontId="6" fillId="0" borderId="28" xfId="0" applyFont="1" applyBorder="1" applyAlignment="1" applyProtection="1">
      <alignment horizontal="left" wrapText="1"/>
      <protection locked="0"/>
    </xf>
    <xf numFmtId="168" fontId="5" fillId="4" borderId="30" xfId="0" applyNumberFormat="1" applyFont="1" applyFill="1" applyBorder="1" applyProtection="1">
      <protection locked="0"/>
    </xf>
    <xf numFmtId="0" fontId="6" fillId="0" borderId="28" xfId="0" applyFont="1" applyBorder="1" applyAlignment="1" applyProtection="1">
      <alignment horizontal="left" vertical="justify"/>
      <protection locked="0"/>
    </xf>
    <xf numFmtId="2" fontId="6" fillId="0" borderId="23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8" fontId="4" fillId="4" borderId="53" xfId="0" applyNumberFormat="1" applyFont="1" applyFill="1" applyBorder="1" applyAlignment="1" applyProtection="1">
      <alignment horizontal="right"/>
      <protection locked="0"/>
    </xf>
    <xf numFmtId="0" fontId="8" fillId="0" borderId="27" xfId="0" applyFont="1" applyBorder="1" applyAlignment="1" applyProtection="1">
      <alignment wrapText="1"/>
      <protection locked="0"/>
    </xf>
    <xf numFmtId="164" fontId="5" fillId="4" borderId="30" xfId="0" applyNumberFormat="1" applyFont="1" applyFill="1" applyBorder="1" applyAlignment="1" applyProtection="1">
      <alignment horizontal="right"/>
      <protection locked="0"/>
    </xf>
    <xf numFmtId="164" fontId="5" fillId="4" borderId="23" xfId="0" applyNumberFormat="1" applyFont="1" applyFill="1" applyBorder="1" applyAlignment="1" applyProtection="1">
      <alignment horizontal="right" wrapText="1"/>
      <protection locked="0"/>
    </xf>
    <xf numFmtId="164" fontId="5" fillId="0" borderId="47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left"/>
      <protection locked="0"/>
    </xf>
    <xf numFmtId="168" fontId="4" fillId="4" borderId="50" xfId="0" applyNumberFormat="1" applyFont="1" applyFill="1" applyBorder="1" applyAlignment="1" applyProtection="1">
      <alignment horizontal="right"/>
      <protection locked="0"/>
    </xf>
    <xf numFmtId="168" fontId="5" fillId="4" borderId="31" xfId="0" applyNumberFormat="1" applyFont="1" applyFill="1" applyBorder="1" applyAlignment="1" applyProtection="1">
      <alignment horizontal="right"/>
      <protection locked="0"/>
    </xf>
    <xf numFmtId="168" fontId="5" fillId="4" borderId="54" xfId="0" applyNumberFormat="1" applyFont="1" applyFill="1" applyBorder="1" applyAlignment="1" applyProtection="1">
      <alignment horizontal="right"/>
      <protection locked="0"/>
    </xf>
    <xf numFmtId="168" fontId="5" fillId="4" borderId="55" xfId="0" applyNumberFormat="1" applyFont="1" applyFill="1" applyBorder="1" applyProtection="1">
      <protection locked="0"/>
    </xf>
    <xf numFmtId="0" fontId="6" fillId="0" borderId="38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left"/>
      <protection locked="0"/>
    </xf>
    <xf numFmtId="168" fontId="4" fillId="4" borderId="36" xfId="0" applyNumberFormat="1" applyFont="1" applyFill="1" applyBorder="1" applyAlignment="1" applyProtection="1">
      <alignment horizontal="right" vertical="center"/>
      <protection locked="0"/>
    </xf>
    <xf numFmtId="168" fontId="4" fillId="4" borderId="3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168" fontId="4" fillId="0" borderId="46" xfId="0" applyNumberFormat="1" applyFont="1" applyBorder="1" applyAlignment="1">
      <alignment horizontal="right"/>
    </xf>
    <xf numFmtId="168" fontId="4" fillId="0" borderId="6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168" fontId="5" fillId="3" borderId="4" xfId="0" applyNumberFormat="1" applyFont="1" applyFill="1" applyBorder="1" applyAlignment="1">
      <alignment horizontal="right"/>
    </xf>
    <xf numFmtId="168" fontId="5" fillId="0" borderId="45" xfId="0" applyNumberFormat="1" applyFont="1" applyBorder="1" applyAlignment="1">
      <alignment horizontal="right"/>
    </xf>
    <xf numFmtId="168" fontId="5" fillId="0" borderId="0" xfId="0" applyNumberFormat="1" applyFont="1"/>
    <xf numFmtId="168" fontId="5" fillId="0" borderId="3" xfId="0" applyNumberFormat="1" applyFont="1" applyBorder="1"/>
    <xf numFmtId="168" fontId="5" fillId="0" borderId="28" xfId="0" applyNumberFormat="1" applyFont="1" applyBorder="1" applyAlignment="1">
      <alignment horizontal="right"/>
    </xf>
    <xf numFmtId="168" fontId="5" fillId="0" borderId="3" xfId="0" applyNumberFormat="1" applyFont="1" applyBorder="1" applyAlignment="1">
      <alignment horizontal="right"/>
    </xf>
    <xf numFmtId="168" fontId="5" fillId="0" borderId="46" xfId="0" applyNumberFormat="1" applyFont="1" applyBorder="1" applyAlignment="1">
      <alignment horizontal="right"/>
    </xf>
    <xf numFmtId="168" fontId="5" fillId="0" borderId="4" xfId="0" applyNumberFormat="1" applyFont="1" applyBorder="1"/>
    <xf numFmtId="168" fontId="5" fillId="0" borderId="1" xfId="0" applyNumberFormat="1" applyFont="1" applyBorder="1"/>
    <xf numFmtId="168" fontId="4" fillId="0" borderId="34" xfId="0" applyNumberFormat="1" applyFont="1" applyBorder="1" applyAlignment="1">
      <alignment horizontal="right" vertical="center"/>
    </xf>
    <xf numFmtId="168" fontId="4" fillId="0" borderId="14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/>
    </xf>
    <xf numFmtId="0" fontId="14" fillId="0" borderId="28" xfId="0" applyFont="1" applyBorder="1" applyAlignment="1" applyProtection="1">
      <alignment horizontal="left"/>
      <protection locked="0"/>
    </xf>
    <xf numFmtId="2" fontId="6" fillId="0" borderId="55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400"/>
      <rgbColor rgb="0000FF00"/>
      <rgbColor rgb="000000FF"/>
      <rgbColor rgb="00FFFF00"/>
      <rgbColor rgb="00FF00FF"/>
      <rgbColor rgb="0000FFFF"/>
      <rgbColor rgb="00800000"/>
      <rgbColor rgb="00008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7"/>
  <sheetViews>
    <sheetView tabSelected="1" zoomScale="102" zoomScaleNormal="102" workbookViewId="0">
      <selection activeCell="T442" sqref="S442:T442"/>
    </sheetView>
  </sheetViews>
  <sheetFormatPr defaultColWidth="8.7109375" defaultRowHeight="12.75"/>
  <cols>
    <col min="1" max="1" width="2.140625" customWidth="1"/>
    <col min="2" max="2" width="3.28515625" customWidth="1"/>
    <col min="3" max="3" width="4" customWidth="1"/>
    <col min="4" max="4" width="4.28515625" customWidth="1"/>
    <col min="5" max="5" width="4" customWidth="1"/>
    <col min="6" max="6" width="6.5703125" customWidth="1"/>
    <col min="7" max="7" width="43.42578125" customWidth="1"/>
    <col min="8" max="8" width="11.7109375" customWidth="1"/>
    <col min="9" max="10" width="9.7109375" customWidth="1"/>
    <col min="11" max="11" width="8.28515625" customWidth="1"/>
    <col min="12" max="12" width="10.5703125" customWidth="1"/>
    <col min="13" max="13" width="8.28515625" customWidth="1"/>
    <col min="14" max="14" width="11" customWidth="1"/>
    <col min="15" max="15" width="5.28515625" customWidth="1"/>
  </cols>
  <sheetData>
    <row r="1" spans="2:15">
      <c r="B1" s="1" t="s">
        <v>0</v>
      </c>
    </row>
    <row r="2" spans="2:15">
      <c r="B2" s="270" t="s">
        <v>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2:15">
      <c r="B3" s="271" t="s">
        <v>228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2:15" ht="13.5" thickBot="1"/>
    <row r="5" spans="2:15" ht="58.7" customHeight="1">
      <c r="B5" s="55" t="s">
        <v>223</v>
      </c>
      <c r="C5" s="56" t="s">
        <v>2</v>
      </c>
      <c r="D5" s="56" t="s">
        <v>224</v>
      </c>
      <c r="E5" s="56" t="s">
        <v>3</v>
      </c>
      <c r="F5" s="272" t="s">
        <v>4</v>
      </c>
      <c r="G5" s="274" t="s">
        <v>5</v>
      </c>
      <c r="H5" s="276" t="s">
        <v>229</v>
      </c>
      <c r="I5" s="277"/>
      <c r="J5" s="276" t="s">
        <v>232</v>
      </c>
      <c r="K5" s="278"/>
      <c r="L5" s="278"/>
      <c r="M5" s="278"/>
      <c r="N5" s="278"/>
      <c r="O5" s="277"/>
    </row>
    <row r="6" spans="2:15" ht="48.75" customHeight="1" thickBot="1">
      <c r="B6" s="57">
        <v>1</v>
      </c>
      <c r="C6" s="58">
        <v>2</v>
      </c>
      <c r="D6" s="58">
        <v>3</v>
      </c>
      <c r="E6" s="58">
        <v>4</v>
      </c>
      <c r="F6" s="273"/>
      <c r="G6" s="275"/>
      <c r="H6" s="106" t="s">
        <v>230</v>
      </c>
      <c r="I6" s="60" t="s">
        <v>231</v>
      </c>
      <c r="J6" s="106" t="s">
        <v>151</v>
      </c>
      <c r="K6" s="59" t="s">
        <v>152</v>
      </c>
      <c r="L6" s="59" t="s">
        <v>6</v>
      </c>
      <c r="M6" s="59" t="s">
        <v>7</v>
      </c>
      <c r="N6" s="59" t="s">
        <v>8</v>
      </c>
      <c r="O6" s="60" t="s">
        <v>9</v>
      </c>
    </row>
    <row r="7" spans="2:15" ht="13.5" thickBot="1">
      <c r="B7" s="61"/>
      <c r="C7" s="62"/>
      <c r="D7" s="63"/>
      <c r="E7" s="63"/>
      <c r="F7" s="64">
        <v>1</v>
      </c>
      <c r="G7" s="88">
        <v>2</v>
      </c>
      <c r="H7" s="107">
        <v>3</v>
      </c>
      <c r="I7" s="65">
        <v>4</v>
      </c>
      <c r="J7" s="107">
        <v>5</v>
      </c>
      <c r="K7" s="64">
        <v>6</v>
      </c>
      <c r="L7" s="64">
        <v>7</v>
      </c>
      <c r="M7" s="64">
        <v>8</v>
      </c>
      <c r="N7" s="64">
        <v>9</v>
      </c>
      <c r="O7" s="65">
        <v>10</v>
      </c>
    </row>
    <row r="8" spans="2:15" ht="11.25" customHeight="1">
      <c r="B8" s="66"/>
      <c r="C8" s="52"/>
      <c r="D8" s="52"/>
      <c r="E8" s="52"/>
      <c r="F8" s="53"/>
      <c r="G8" s="89"/>
      <c r="H8" s="108"/>
      <c r="I8" s="109"/>
      <c r="J8" s="108"/>
      <c r="K8" s="54"/>
      <c r="L8" s="54"/>
      <c r="M8" s="54"/>
      <c r="N8" s="54"/>
      <c r="O8" s="67"/>
    </row>
    <row r="9" spans="2:15">
      <c r="B9" s="68">
        <v>10</v>
      </c>
      <c r="C9" s="3" t="s">
        <v>10</v>
      </c>
      <c r="D9" s="7" t="s">
        <v>205</v>
      </c>
      <c r="E9" s="3"/>
      <c r="F9" s="4"/>
      <c r="G9" s="90" t="s">
        <v>163</v>
      </c>
      <c r="H9" s="110"/>
      <c r="I9" s="111"/>
      <c r="J9" s="110"/>
      <c r="K9" s="6"/>
      <c r="L9" s="6"/>
      <c r="M9" s="6"/>
      <c r="N9" s="6"/>
      <c r="O9" s="69"/>
    </row>
    <row r="10" spans="2:15" s="1" customFormat="1">
      <c r="B10" s="70"/>
      <c r="C10" s="3"/>
      <c r="D10" s="7"/>
      <c r="E10" s="5"/>
      <c r="F10" s="8"/>
      <c r="G10" s="91" t="s">
        <v>11</v>
      </c>
      <c r="H10" s="112">
        <v>314622</v>
      </c>
      <c r="I10" s="113">
        <f>I11+I40</f>
        <v>207303.31</v>
      </c>
      <c r="J10" s="112">
        <f>J11+J40</f>
        <v>479879</v>
      </c>
      <c r="K10" s="9">
        <f>K11+K40</f>
        <v>0</v>
      </c>
      <c r="L10" s="9">
        <f>L11+L40</f>
        <v>0</v>
      </c>
      <c r="M10" s="9">
        <f>M11+M40</f>
        <v>0</v>
      </c>
      <c r="N10" s="9">
        <f t="shared" ref="N10:N40" si="0">J10+K10+L10+M10</f>
        <v>479879</v>
      </c>
      <c r="O10" s="69">
        <f t="shared" ref="O10:O17" si="1">N10/H10%</f>
        <v>152.52557036698008</v>
      </c>
    </row>
    <row r="11" spans="2:15" s="1" customFormat="1">
      <c r="B11" s="71"/>
      <c r="C11" s="3"/>
      <c r="D11" s="7"/>
      <c r="E11" s="3"/>
      <c r="F11" s="51">
        <v>610000</v>
      </c>
      <c r="G11" s="91" t="s">
        <v>12</v>
      </c>
      <c r="H11" s="112">
        <v>314622</v>
      </c>
      <c r="I11" s="113">
        <f>I12+I22+I23+I38</f>
        <v>207303.31</v>
      </c>
      <c r="J11" s="112">
        <f>J12+J22+J23+J38</f>
        <v>479879</v>
      </c>
      <c r="K11" s="9">
        <f>K12+K22+K23+K38</f>
        <v>0</v>
      </c>
      <c r="L11" s="9">
        <f>L12+L22+L23+L38</f>
        <v>0</v>
      </c>
      <c r="M11" s="9">
        <f>M12+M22+M23+M38</f>
        <v>0</v>
      </c>
      <c r="N11" s="9">
        <f t="shared" si="0"/>
        <v>479879</v>
      </c>
      <c r="O11" s="69">
        <f t="shared" si="1"/>
        <v>152.52557036698008</v>
      </c>
    </row>
    <row r="12" spans="2:15">
      <c r="B12" s="72"/>
      <c r="C12" s="10"/>
      <c r="D12" s="11"/>
      <c r="E12" s="12" t="s">
        <v>13</v>
      </c>
      <c r="F12" s="51">
        <v>611000</v>
      </c>
      <c r="G12" s="91" t="s">
        <v>14</v>
      </c>
      <c r="H12" s="112">
        <v>76274</v>
      </c>
      <c r="I12" s="113">
        <f t="shared" ref="I12:M12" si="2">I13+I16</f>
        <v>42788.93</v>
      </c>
      <c r="J12" s="112">
        <f t="shared" si="2"/>
        <v>105977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0"/>
        <v>105977</v>
      </c>
      <c r="O12" s="69">
        <f t="shared" si="1"/>
        <v>138.94249678789626</v>
      </c>
    </row>
    <row r="13" spans="2:15">
      <c r="B13" s="72"/>
      <c r="C13" s="10"/>
      <c r="D13" s="8"/>
      <c r="E13" s="8"/>
      <c r="F13" s="19">
        <v>611100</v>
      </c>
      <c r="G13" s="92" t="s">
        <v>15</v>
      </c>
      <c r="H13" s="110">
        <v>63126</v>
      </c>
      <c r="I13" s="111">
        <f>I14+I15</f>
        <v>39492.03</v>
      </c>
      <c r="J13" s="110">
        <f>J14+J15</f>
        <v>88735</v>
      </c>
      <c r="K13" s="6"/>
      <c r="L13" s="6"/>
      <c r="M13" s="6"/>
      <c r="N13" s="6">
        <f t="shared" si="0"/>
        <v>88735</v>
      </c>
      <c r="O13" s="69">
        <f t="shared" si="1"/>
        <v>140.56807020878878</v>
      </c>
    </row>
    <row r="14" spans="2:15">
      <c r="B14" s="72"/>
      <c r="C14" s="10"/>
      <c r="D14" s="13"/>
      <c r="E14" s="13"/>
      <c r="F14" s="19">
        <v>611110</v>
      </c>
      <c r="G14" s="92" t="s">
        <v>16</v>
      </c>
      <c r="H14" s="110">
        <v>43557</v>
      </c>
      <c r="I14" s="111">
        <v>27249.52</v>
      </c>
      <c r="J14" s="110">
        <v>61227</v>
      </c>
      <c r="K14" s="6"/>
      <c r="L14" s="6"/>
      <c r="M14" s="6"/>
      <c r="N14" s="6">
        <f t="shared" si="0"/>
        <v>61227</v>
      </c>
      <c r="O14" s="69">
        <f t="shared" si="1"/>
        <v>140.56753219918727</v>
      </c>
    </row>
    <row r="15" spans="2:15" s="1" customFormat="1">
      <c r="B15" s="70"/>
      <c r="C15" s="2"/>
      <c r="D15" s="5"/>
      <c r="E15" s="14"/>
      <c r="F15" s="19">
        <v>611130</v>
      </c>
      <c r="G15" s="92" t="s">
        <v>17</v>
      </c>
      <c r="H15" s="110">
        <v>19569</v>
      </c>
      <c r="I15" s="111">
        <v>12242.51</v>
      </c>
      <c r="J15" s="110">
        <v>27508</v>
      </c>
      <c r="K15" s="9"/>
      <c r="L15" s="9"/>
      <c r="M15" s="9"/>
      <c r="N15" s="6">
        <f t="shared" si="0"/>
        <v>27508</v>
      </c>
      <c r="O15" s="69">
        <f t="shared" si="1"/>
        <v>140.56926771935204</v>
      </c>
    </row>
    <row r="16" spans="2:15">
      <c r="B16" s="70"/>
      <c r="C16" s="2"/>
      <c r="D16" s="5"/>
      <c r="E16" s="5"/>
      <c r="F16" s="19">
        <v>611200</v>
      </c>
      <c r="G16" s="92" t="s">
        <v>18</v>
      </c>
      <c r="H16" s="110">
        <v>13148</v>
      </c>
      <c r="I16" s="111">
        <f>I17+I18+I19+I20+I21</f>
        <v>3296.9</v>
      </c>
      <c r="J16" s="111">
        <f>J17+J18+J19+J20+J21</f>
        <v>17242</v>
      </c>
      <c r="K16" s="6">
        <f>K17+K18++K19+K21</f>
        <v>0</v>
      </c>
      <c r="L16" s="6">
        <f>L17+L18++L19+L21</f>
        <v>0</v>
      </c>
      <c r="M16" s="6">
        <f>M17+M18++M19+M21</f>
        <v>0</v>
      </c>
      <c r="N16" s="6">
        <f t="shared" si="0"/>
        <v>17242</v>
      </c>
      <c r="O16" s="69">
        <f t="shared" si="1"/>
        <v>131.1378156373593</v>
      </c>
    </row>
    <row r="17" spans="2:15">
      <c r="B17" s="70"/>
      <c r="C17" s="2"/>
      <c r="D17" s="5"/>
      <c r="E17" s="5"/>
      <c r="F17" s="19">
        <v>611210</v>
      </c>
      <c r="G17" s="92" t="s">
        <v>58</v>
      </c>
      <c r="H17" s="110">
        <v>1200</v>
      </c>
      <c r="I17" s="111">
        <v>0</v>
      </c>
      <c r="J17" s="110">
        <v>1200</v>
      </c>
      <c r="K17" s="6"/>
      <c r="L17" s="6"/>
      <c r="M17" s="6"/>
      <c r="N17" s="6">
        <f t="shared" si="0"/>
        <v>1200</v>
      </c>
      <c r="O17" s="69">
        <f t="shared" si="1"/>
        <v>100</v>
      </c>
    </row>
    <row r="18" spans="2:15">
      <c r="B18" s="70"/>
      <c r="C18" s="2"/>
      <c r="D18" s="5"/>
      <c r="E18" s="5"/>
      <c r="F18" s="19">
        <v>611221</v>
      </c>
      <c r="G18" s="92" t="s">
        <v>19</v>
      </c>
      <c r="H18" s="110">
        <v>8448</v>
      </c>
      <c r="I18" s="111">
        <v>2517.9</v>
      </c>
      <c r="J18" s="110">
        <v>10488</v>
      </c>
      <c r="K18" s="6"/>
      <c r="L18" s="6"/>
      <c r="M18" s="6"/>
      <c r="N18" s="6">
        <f t="shared" si="0"/>
        <v>10488</v>
      </c>
      <c r="O18" s="69">
        <f t="shared" ref="O18:O40" si="3">N18/H18%</f>
        <v>124.14772727272727</v>
      </c>
    </row>
    <row r="19" spans="2:15" ht="14.25" customHeight="1">
      <c r="B19" s="70"/>
      <c r="C19" s="2"/>
      <c r="D19" s="5"/>
      <c r="E19" s="5"/>
      <c r="F19" s="19">
        <v>611224</v>
      </c>
      <c r="G19" s="92" t="s">
        <v>20</v>
      </c>
      <c r="H19" s="110">
        <v>1500</v>
      </c>
      <c r="I19" s="111">
        <v>779</v>
      </c>
      <c r="J19" s="110">
        <v>1954</v>
      </c>
      <c r="K19" s="6"/>
      <c r="L19" s="6"/>
      <c r="M19" s="6"/>
      <c r="N19" s="6">
        <f t="shared" si="0"/>
        <v>1954</v>
      </c>
      <c r="O19" s="69">
        <f t="shared" si="3"/>
        <v>130.26666666666668</v>
      </c>
    </row>
    <row r="20" spans="2:15" ht="14.25" customHeight="1">
      <c r="B20" s="70"/>
      <c r="C20" s="2"/>
      <c r="D20" s="5"/>
      <c r="E20" s="5"/>
      <c r="F20" s="19">
        <v>611226</v>
      </c>
      <c r="G20" s="92" t="s">
        <v>226</v>
      </c>
      <c r="H20" s="110">
        <v>0</v>
      </c>
      <c r="I20" s="154">
        <v>0</v>
      </c>
      <c r="J20" s="110">
        <v>1600</v>
      </c>
      <c r="K20" s="6"/>
      <c r="L20" s="6"/>
      <c r="M20" s="6"/>
      <c r="N20" s="6">
        <f t="shared" si="0"/>
        <v>1600</v>
      </c>
      <c r="O20" s="69" t="e">
        <f t="shared" si="3"/>
        <v>#DIV/0!</v>
      </c>
    </row>
    <row r="21" spans="2:15">
      <c r="B21" s="70"/>
      <c r="C21" s="2"/>
      <c r="D21" s="5"/>
      <c r="E21" s="5"/>
      <c r="F21" s="19">
        <v>611234</v>
      </c>
      <c r="G21" s="92" t="s">
        <v>173</v>
      </c>
      <c r="H21" s="110">
        <v>2000</v>
      </c>
      <c r="I21" s="111">
        <v>0</v>
      </c>
      <c r="J21" s="110">
        <v>2000</v>
      </c>
      <c r="K21" s="6"/>
      <c r="L21" s="6"/>
      <c r="M21" s="6"/>
      <c r="N21" s="6">
        <f t="shared" si="0"/>
        <v>2000</v>
      </c>
      <c r="O21" s="69">
        <f t="shared" si="3"/>
        <v>100</v>
      </c>
    </row>
    <row r="22" spans="2:15" s="1" customFormat="1">
      <c r="B22" s="70"/>
      <c r="C22" s="2"/>
      <c r="D22" s="5"/>
      <c r="E22" s="12" t="s">
        <v>13</v>
      </c>
      <c r="F22" s="51">
        <v>612000</v>
      </c>
      <c r="G22" s="91" t="s">
        <v>21</v>
      </c>
      <c r="H22" s="112">
        <v>6628</v>
      </c>
      <c r="I22" s="143">
        <v>3408.1</v>
      </c>
      <c r="J22" s="112">
        <v>4437</v>
      </c>
      <c r="K22" s="9"/>
      <c r="L22" s="9"/>
      <c r="M22" s="9"/>
      <c r="N22" s="9">
        <f t="shared" si="0"/>
        <v>4437</v>
      </c>
      <c r="O22" s="69">
        <f t="shared" si="3"/>
        <v>66.943270971635485</v>
      </c>
    </row>
    <row r="23" spans="2:15" s="1" customFormat="1">
      <c r="B23" s="70"/>
      <c r="C23" s="2"/>
      <c r="D23" s="5"/>
      <c r="E23" s="12" t="s">
        <v>13</v>
      </c>
      <c r="F23" s="51">
        <v>613000</v>
      </c>
      <c r="G23" s="91" t="s">
        <v>22</v>
      </c>
      <c r="H23" s="112">
        <v>216720</v>
      </c>
      <c r="I23" s="113">
        <f t="shared" ref="I23:M23" si="4">SUM(I24:I37)</f>
        <v>154245.97</v>
      </c>
      <c r="J23" s="112">
        <f t="shared" si="4"/>
        <v>344465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9">
        <f t="shared" si="0"/>
        <v>344465</v>
      </c>
      <c r="O23" s="69">
        <f t="shared" si="3"/>
        <v>158.94472129937247</v>
      </c>
    </row>
    <row r="24" spans="2:15">
      <c r="B24" s="70"/>
      <c r="C24" s="2"/>
      <c r="D24" s="5"/>
      <c r="E24" s="5"/>
      <c r="F24" s="19">
        <v>613100</v>
      </c>
      <c r="G24" s="92" t="s">
        <v>23</v>
      </c>
      <c r="H24" s="110">
        <v>5000</v>
      </c>
      <c r="I24" s="111">
        <v>55</v>
      </c>
      <c r="J24" s="110">
        <v>3000</v>
      </c>
      <c r="K24" s="6"/>
      <c r="L24" s="6"/>
      <c r="M24" s="6"/>
      <c r="N24" s="6">
        <f t="shared" si="0"/>
        <v>3000</v>
      </c>
      <c r="O24" s="69">
        <f t="shared" si="3"/>
        <v>60</v>
      </c>
    </row>
    <row r="25" spans="2:15">
      <c r="B25" s="70"/>
      <c r="C25" s="2"/>
      <c r="D25" s="5"/>
      <c r="E25" s="5"/>
      <c r="F25" s="19">
        <v>613510</v>
      </c>
      <c r="G25" s="92" t="s">
        <v>24</v>
      </c>
      <c r="H25" s="110">
        <v>0</v>
      </c>
      <c r="I25" s="111">
        <v>0</v>
      </c>
      <c r="J25" s="110">
        <v>1500</v>
      </c>
      <c r="K25" s="6"/>
      <c r="L25" s="6"/>
      <c r="M25" s="6"/>
      <c r="N25" s="6">
        <f t="shared" si="0"/>
        <v>1500</v>
      </c>
      <c r="O25" s="69" t="e">
        <f t="shared" si="3"/>
        <v>#DIV/0!</v>
      </c>
    </row>
    <row r="26" spans="2:15">
      <c r="B26" s="70"/>
      <c r="C26" s="2"/>
      <c r="D26" s="5"/>
      <c r="E26" s="5"/>
      <c r="F26" s="19">
        <v>613600</v>
      </c>
      <c r="G26" s="92" t="s">
        <v>25</v>
      </c>
      <c r="H26" s="110">
        <v>0</v>
      </c>
      <c r="I26" s="111">
        <v>0</v>
      </c>
      <c r="J26" s="110">
        <v>1500</v>
      </c>
      <c r="K26" s="6"/>
      <c r="L26" s="6"/>
      <c r="M26" s="6"/>
      <c r="N26" s="6">
        <f t="shared" si="0"/>
        <v>1500</v>
      </c>
      <c r="O26" s="69" t="e">
        <f t="shared" si="3"/>
        <v>#DIV/0!</v>
      </c>
    </row>
    <row r="27" spans="2:15">
      <c r="B27" s="70"/>
      <c r="C27" s="2"/>
      <c r="D27" s="5"/>
      <c r="E27" s="5"/>
      <c r="F27" s="19">
        <v>613912</v>
      </c>
      <c r="G27" s="92" t="s">
        <v>85</v>
      </c>
      <c r="H27" s="110">
        <v>0</v>
      </c>
      <c r="I27" s="111">
        <v>0</v>
      </c>
      <c r="J27" s="110">
        <v>0</v>
      </c>
      <c r="K27" s="6"/>
      <c r="L27" s="6"/>
      <c r="M27" s="6"/>
      <c r="N27" s="6">
        <f t="shared" si="0"/>
        <v>0</v>
      </c>
      <c r="O27" s="69" t="e">
        <f t="shared" si="3"/>
        <v>#DIV/0!</v>
      </c>
    </row>
    <row r="28" spans="2:15">
      <c r="B28" s="72"/>
      <c r="C28" s="10"/>
      <c r="D28" s="13"/>
      <c r="E28" s="12"/>
      <c r="F28" s="19">
        <v>613914</v>
      </c>
      <c r="G28" s="92" t="s">
        <v>26</v>
      </c>
      <c r="H28" s="110">
        <v>10000</v>
      </c>
      <c r="I28" s="111">
        <v>7578.15</v>
      </c>
      <c r="J28" s="110">
        <v>10000</v>
      </c>
      <c r="K28" s="6"/>
      <c r="L28" s="6"/>
      <c r="M28" s="6"/>
      <c r="N28" s="6">
        <f t="shared" si="0"/>
        <v>10000</v>
      </c>
      <c r="O28" s="69">
        <f t="shared" si="3"/>
        <v>100</v>
      </c>
    </row>
    <row r="29" spans="2:15">
      <c r="B29" s="70"/>
      <c r="C29" s="2"/>
      <c r="D29" s="5"/>
      <c r="E29" s="5"/>
      <c r="F29" s="19">
        <v>613974</v>
      </c>
      <c r="G29" s="92" t="s">
        <v>27</v>
      </c>
      <c r="H29" s="110">
        <v>8400</v>
      </c>
      <c r="I29" s="111">
        <v>6410</v>
      </c>
      <c r="J29" s="153">
        <v>18550</v>
      </c>
      <c r="K29" s="6"/>
      <c r="L29" s="6"/>
      <c r="M29" s="6"/>
      <c r="N29" s="6">
        <f t="shared" si="0"/>
        <v>18550</v>
      </c>
      <c r="O29" s="69">
        <f t="shared" si="3"/>
        <v>220.83333333333334</v>
      </c>
    </row>
    <row r="30" spans="2:15">
      <c r="B30" s="70"/>
      <c r="C30" s="2"/>
      <c r="D30" s="5"/>
      <c r="E30" s="5"/>
      <c r="F30" s="19">
        <v>613974</v>
      </c>
      <c r="G30" s="92" t="s">
        <v>28</v>
      </c>
      <c r="H30" s="110">
        <v>5400</v>
      </c>
      <c r="I30" s="111">
        <v>4455</v>
      </c>
      <c r="J30" s="110">
        <v>22000</v>
      </c>
      <c r="K30" s="6"/>
      <c r="L30" s="6"/>
      <c r="M30" s="6"/>
      <c r="N30" s="6">
        <f t="shared" si="0"/>
        <v>22000</v>
      </c>
      <c r="O30" s="69">
        <f t="shared" si="3"/>
        <v>407.40740740740739</v>
      </c>
    </row>
    <row r="31" spans="2:15" s="1" customFormat="1">
      <c r="B31" s="70"/>
      <c r="C31" s="2"/>
      <c r="D31" s="5"/>
      <c r="E31" s="5"/>
      <c r="F31" s="19">
        <v>613975</v>
      </c>
      <c r="G31" s="92" t="s">
        <v>29</v>
      </c>
      <c r="H31" s="110">
        <v>150720</v>
      </c>
      <c r="I31" s="111">
        <v>108050</v>
      </c>
      <c r="J31" s="153">
        <v>186160</v>
      </c>
      <c r="K31" s="9"/>
      <c r="L31" s="9"/>
      <c r="M31" s="9"/>
      <c r="N31" s="6">
        <f t="shared" si="0"/>
        <v>186160</v>
      </c>
      <c r="O31" s="69">
        <f t="shared" si="3"/>
        <v>123.51380042462844</v>
      </c>
    </row>
    <row r="32" spans="2:15" s="1" customFormat="1">
      <c r="B32" s="70"/>
      <c r="C32" s="2"/>
      <c r="D32" s="5"/>
      <c r="E32" s="5"/>
      <c r="F32" s="19">
        <v>613976</v>
      </c>
      <c r="G32" s="92" t="s">
        <v>30</v>
      </c>
      <c r="H32" s="110">
        <v>0</v>
      </c>
      <c r="I32" s="111">
        <v>0</v>
      </c>
      <c r="J32" s="110">
        <v>39700</v>
      </c>
      <c r="K32" s="6"/>
      <c r="L32" s="6"/>
      <c r="M32" s="6"/>
      <c r="N32" s="6">
        <f t="shared" si="0"/>
        <v>39700</v>
      </c>
      <c r="O32" s="69" t="e">
        <f t="shared" si="3"/>
        <v>#DIV/0!</v>
      </c>
    </row>
    <row r="33" spans="2:15">
      <c r="B33" s="70"/>
      <c r="C33" s="2"/>
      <c r="D33" s="5"/>
      <c r="E33" s="5"/>
      <c r="F33" s="19">
        <v>613983</v>
      </c>
      <c r="G33" s="92" t="s">
        <v>31</v>
      </c>
      <c r="H33" s="110">
        <v>1000</v>
      </c>
      <c r="I33" s="111">
        <v>720.87</v>
      </c>
      <c r="J33" s="153">
        <v>1616</v>
      </c>
      <c r="K33" s="6"/>
      <c r="L33" s="6"/>
      <c r="M33" s="6"/>
      <c r="N33" s="6">
        <f t="shared" si="0"/>
        <v>1616</v>
      </c>
      <c r="O33" s="69">
        <f t="shared" si="3"/>
        <v>161.6</v>
      </c>
    </row>
    <row r="34" spans="2:15">
      <c r="B34" s="70"/>
      <c r="C34" s="2"/>
      <c r="D34" s="5"/>
      <c r="E34" s="5"/>
      <c r="F34" s="19">
        <v>613986</v>
      </c>
      <c r="G34" s="92" t="s">
        <v>32</v>
      </c>
      <c r="H34" s="110">
        <v>7400</v>
      </c>
      <c r="I34" s="111">
        <v>5506.04</v>
      </c>
      <c r="J34" s="153">
        <v>12335</v>
      </c>
      <c r="K34" s="6"/>
      <c r="L34" s="6"/>
      <c r="M34" s="6"/>
      <c r="N34" s="6">
        <f t="shared" si="0"/>
        <v>12335</v>
      </c>
      <c r="O34" s="69">
        <f t="shared" si="3"/>
        <v>166.68918918918919</v>
      </c>
    </row>
    <row r="35" spans="2:15" s="1" customFormat="1">
      <c r="B35" s="70"/>
      <c r="C35" s="2"/>
      <c r="D35" s="5"/>
      <c r="E35" s="5"/>
      <c r="F35" s="19">
        <v>613987</v>
      </c>
      <c r="G35" s="92" t="s">
        <v>33</v>
      </c>
      <c r="H35" s="110">
        <v>11100</v>
      </c>
      <c r="I35" s="111">
        <v>8257.91</v>
      </c>
      <c r="J35" s="153">
        <v>18502</v>
      </c>
      <c r="K35" s="6"/>
      <c r="L35" s="6"/>
      <c r="M35" s="6"/>
      <c r="N35" s="6">
        <f t="shared" si="0"/>
        <v>18502</v>
      </c>
      <c r="O35" s="69">
        <f t="shared" si="3"/>
        <v>166.6846846846847</v>
      </c>
    </row>
    <row r="36" spans="2:15">
      <c r="B36" s="70"/>
      <c r="C36" s="2"/>
      <c r="D36" s="5"/>
      <c r="E36" s="5"/>
      <c r="F36" s="19">
        <v>613988</v>
      </c>
      <c r="G36" s="92" t="s">
        <v>34</v>
      </c>
      <c r="H36" s="110">
        <v>17700</v>
      </c>
      <c r="I36" s="111">
        <v>13213</v>
      </c>
      <c r="J36" s="153">
        <v>29602</v>
      </c>
      <c r="K36" s="6"/>
      <c r="L36" s="6"/>
      <c r="M36" s="6"/>
      <c r="N36" s="6">
        <f t="shared" si="0"/>
        <v>29602</v>
      </c>
      <c r="O36" s="69">
        <f t="shared" si="3"/>
        <v>167.24293785310735</v>
      </c>
    </row>
    <row r="37" spans="2:15">
      <c r="B37" s="70"/>
      <c r="C37" s="2"/>
      <c r="D37" s="5"/>
      <c r="E37" s="5"/>
      <c r="F37" s="19">
        <v>613990</v>
      </c>
      <c r="G37" s="92" t="s">
        <v>441</v>
      </c>
      <c r="H37" s="110">
        <v>0</v>
      </c>
      <c r="I37" s="111">
        <v>0</v>
      </c>
      <c r="J37" s="110">
        <v>0</v>
      </c>
      <c r="K37" s="6"/>
      <c r="L37" s="6"/>
      <c r="M37" s="6"/>
      <c r="N37" s="6">
        <f t="shared" si="0"/>
        <v>0</v>
      </c>
      <c r="O37" s="69" t="e">
        <f t="shared" si="3"/>
        <v>#DIV/0!</v>
      </c>
    </row>
    <row r="38" spans="2:15" s="1" customFormat="1">
      <c r="B38" s="70"/>
      <c r="C38" s="2"/>
      <c r="D38" s="5"/>
      <c r="E38" s="5"/>
      <c r="F38" s="51">
        <v>614000</v>
      </c>
      <c r="G38" s="91" t="s">
        <v>35</v>
      </c>
      <c r="H38" s="112">
        <v>15000</v>
      </c>
      <c r="I38" s="113">
        <f t="shared" ref="I38:M38" si="5">I39</f>
        <v>6860.31</v>
      </c>
      <c r="J38" s="112">
        <f t="shared" si="5"/>
        <v>25000</v>
      </c>
      <c r="K38" s="9">
        <f t="shared" si="5"/>
        <v>0</v>
      </c>
      <c r="L38" s="9">
        <f t="shared" si="5"/>
        <v>0</v>
      </c>
      <c r="M38" s="9">
        <f t="shared" si="5"/>
        <v>0</v>
      </c>
      <c r="N38" s="9">
        <f t="shared" si="0"/>
        <v>25000</v>
      </c>
      <c r="O38" s="69">
        <f t="shared" si="3"/>
        <v>166.66666666666666</v>
      </c>
    </row>
    <row r="39" spans="2:15" s="1" customFormat="1">
      <c r="B39" s="70"/>
      <c r="C39" s="2"/>
      <c r="D39" s="5"/>
      <c r="E39" s="5"/>
      <c r="F39" s="47">
        <v>614323</v>
      </c>
      <c r="G39" s="93" t="s">
        <v>150</v>
      </c>
      <c r="H39" s="110">
        <v>15000</v>
      </c>
      <c r="I39" s="111">
        <v>6860.31</v>
      </c>
      <c r="J39" s="110">
        <v>25000</v>
      </c>
      <c r="K39" s="6"/>
      <c r="L39" s="6"/>
      <c r="M39" s="6"/>
      <c r="N39" s="6">
        <f t="shared" si="0"/>
        <v>25000</v>
      </c>
      <c r="O39" s="69">
        <f t="shared" si="3"/>
        <v>166.66666666666666</v>
      </c>
    </row>
    <row r="40" spans="2:15">
      <c r="B40" s="72"/>
      <c r="C40" s="10"/>
      <c r="D40" s="13"/>
      <c r="E40" s="12" t="s">
        <v>36</v>
      </c>
      <c r="F40" s="51">
        <v>821000</v>
      </c>
      <c r="G40" s="91" t="s">
        <v>37</v>
      </c>
      <c r="H40" s="112">
        <v>0</v>
      </c>
      <c r="I40" s="113"/>
      <c r="J40" s="112">
        <v>0</v>
      </c>
      <c r="K40" s="9">
        <v>0</v>
      </c>
      <c r="L40" s="9">
        <v>0</v>
      </c>
      <c r="M40" s="9">
        <v>0</v>
      </c>
      <c r="N40" s="9">
        <f t="shared" si="0"/>
        <v>0</v>
      </c>
      <c r="O40" s="69" t="e">
        <f t="shared" si="3"/>
        <v>#DIV/0!</v>
      </c>
    </row>
    <row r="41" spans="2:15">
      <c r="B41" s="72"/>
      <c r="C41" s="10"/>
      <c r="D41" s="13"/>
      <c r="E41" s="12"/>
      <c r="F41" s="51"/>
      <c r="G41" s="91" t="s">
        <v>38</v>
      </c>
      <c r="H41" s="114">
        <v>2</v>
      </c>
      <c r="I41" s="115">
        <v>1</v>
      </c>
      <c r="J41" s="124">
        <v>2</v>
      </c>
      <c r="K41" s="9"/>
      <c r="L41" s="9"/>
      <c r="M41" s="9"/>
      <c r="N41" s="15">
        <v>2</v>
      </c>
      <c r="O41" s="69"/>
    </row>
    <row r="42" spans="2:15" ht="12" customHeight="1">
      <c r="B42" s="70"/>
      <c r="C42" s="2"/>
      <c r="D42" s="5"/>
      <c r="E42" s="14"/>
      <c r="F42" s="19"/>
      <c r="G42" s="92"/>
      <c r="H42" s="110"/>
      <c r="I42" s="111"/>
      <c r="J42" s="110"/>
      <c r="K42" s="6"/>
      <c r="L42" s="6"/>
      <c r="M42" s="6"/>
      <c r="N42" s="6"/>
      <c r="O42" s="69"/>
    </row>
    <row r="43" spans="2:15" s="1" customFormat="1">
      <c r="B43" s="68">
        <v>10</v>
      </c>
      <c r="C43" s="3" t="s">
        <v>39</v>
      </c>
      <c r="D43" s="3" t="s">
        <v>206</v>
      </c>
      <c r="E43" s="14"/>
      <c r="F43" s="19"/>
      <c r="G43" s="90" t="s">
        <v>204</v>
      </c>
      <c r="H43" s="110"/>
      <c r="I43" s="111"/>
      <c r="J43" s="112"/>
      <c r="K43" s="9"/>
      <c r="L43" s="9"/>
      <c r="M43" s="9"/>
      <c r="N43" s="6"/>
      <c r="O43" s="69"/>
    </row>
    <row r="44" spans="2:15" s="1" customFormat="1" ht="22.7" customHeight="1">
      <c r="B44" s="70"/>
      <c r="C44" s="2"/>
      <c r="D44" s="5"/>
      <c r="E44" s="14"/>
      <c r="F44" s="51"/>
      <c r="G44" s="94" t="s">
        <v>40</v>
      </c>
      <c r="H44" s="112">
        <v>665039</v>
      </c>
      <c r="I44" s="113">
        <f t="shared" ref="I44:M44" si="6">I45+I74+I76+I78</f>
        <v>434258.55000000005</v>
      </c>
      <c r="J44" s="112">
        <f t="shared" si="6"/>
        <v>635844</v>
      </c>
      <c r="K44" s="9">
        <f t="shared" si="6"/>
        <v>0</v>
      </c>
      <c r="L44" s="9">
        <f t="shared" si="6"/>
        <v>0</v>
      </c>
      <c r="M44" s="9">
        <f t="shared" si="6"/>
        <v>90000</v>
      </c>
      <c r="N44" s="9">
        <f t="shared" ref="N44:N74" si="7">J44+K44+L44+M44</f>
        <v>725844</v>
      </c>
      <c r="O44" s="69">
        <f t="shared" ref="O44:O72" si="8">N44/H44%</f>
        <v>109.14307281227116</v>
      </c>
    </row>
    <row r="45" spans="2:15" s="1" customFormat="1">
      <c r="B45" s="70"/>
      <c r="C45" s="2"/>
      <c r="D45" s="5"/>
      <c r="E45" s="14"/>
      <c r="F45" s="51">
        <v>610000</v>
      </c>
      <c r="G45" s="91" t="s">
        <v>12</v>
      </c>
      <c r="H45" s="112">
        <v>615039</v>
      </c>
      <c r="I45" s="143">
        <f t="shared" ref="I45:M45" si="9">I46+I57+I58+I69</f>
        <v>408704.16000000003</v>
      </c>
      <c r="J45" s="112">
        <f t="shared" si="9"/>
        <v>585844</v>
      </c>
      <c r="K45" s="9">
        <f t="shared" si="9"/>
        <v>0</v>
      </c>
      <c r="L45" s="9">
        <f t="shared" si="9"/>
        <v>0</v>
      </c>
      <c r="M45" s="9">
        <f t="shared" si="9"/>
        <v>90000</v>
      </c>
      <c r="N45" s="9">
        <f t="shared" si="7"/>
        <v>675844</v>
      </c>
      <c r="O45" s="69">
        <f t="shared" si="8"/>
        <v>109.88636492970365</v>
      </c>
    </row>
    <row r="46" spans="2:15">
      <c r="B46" s="70"/>
      <c r="C46" s="2"/>
      <c r="D46" s="5"/>
      <c r="E46" s="12" t="s">
        <v>13</v>
      </c>
      <c r="F46" s="51">
        <v>611000</v>
      </c>
      <c r="G46" s="91" t="s">
        <v>14</v>
      </c>
      <c r="H46" s="112">
        <v>363283</v>
      </c>
      <c r="I46" s="113">
        <f t="shared" ref="I46:M46" si="10">I47+I50</f>
        <v>232529.27</v>
      </c>
      <c r="J46" s="112">
        <f t="shared" si="10"/>
        <v>417760</v>
      </c>
      <c r="K46" s="9">
        <f t="shared" si="10"/>
        <v>0</v>
      </c>
      <c r="L46" s="9">
        <f t="shared" si="10"/>
        <v>0</v>
      </c>
      <c r="M46" s="9">
        <f t="shared" si="10"/>
        <v>0</v>
      </c>
      <c r="N46" s="9">
        <f t="shared" si="7"/>
        <v>417760</v>
      </c>
      <c r="O46" s="69">
        <f t="shared" si="8"/>
        <v>114.9957471172612</v>
      </c>
    </row>
    <row r="47" spans="2:15">
      <c r="B47" s="70"/>
      <c r="C47" s="2"/>
      <c r="D47" s="5"/>
      <c r="E47" s="5"/>
      <c r="F47" s="19">
        <v>611100</v>
      </c>
      <c r="G47" s="92" t="s">
        <v>15</v>
      </c>
      <c r="H47" s="112">
        <v>248245</v>
      </c>
      <c r="I47" s="113">
        <f t="shared" ref="I47:M47" si="11">I48+I49</f>
        <v>149310.26999999999</v>
      </c>
      <c r="J47" s="112">
        <f t="shared" si="11"/>
        <v>284055</v>
      </c>
      <c r="K47" s="9">
        <f t="shared" si="11"/>
        <v>0</v>
      </c>
      <c r="L47" s="9">
        <f t="shared" si="11"/>
        <v>0</v>
      </c>
      <c r="M47" s="9">
        <f t="shared" si="11"/>
        <v>0</v>
      </c>
      <c r="N47" s="9">
        <f t="shared" si="7"/>
        <v>284055</v>
      </c>
      <c r="O47" s="69">
        <f t="shared" si="8"/>
        <v>114.4252653628472</v>
      </c>
    </row>
    <row r="48" spans="2:15">
      <c r="B48" s="70"/>
      <c r="C48" s="2"/>
      <c r="D48" s="5"/>
      <c r="E48" s="5"/>
      <c r="F48" s="19">
        <v>611110</v>
      </c>
      <c r="G48" s="92" t="s">
        <v>16</v>
      </c>
      <c r="H48" s="110">
        <v>171289</v>
      </c>
      <c r="I48" s="111">
        <v>103024.04</v>
      </c>
      <c r="J48" s="110">
        <v>195998</v>
      </c>
      <c r="K48" s="6"/>
      <c r="L48" s="6"/>
      <c r="M48" s="6"/>
      <c r="N48" s="6">
        <f t="shared" si="7"/>
        <v>195998</v>
      </c>
      <c r="O48" s="69">
        <f t="shared" si="8"/>
        <v>114.42532795450963</v>
      </c>
    </row>
    <row r="49" spans="2:15" s="1" customFormat="1">
      <c r="B49" s="68"/>
      <c r="C49" s="3"/>
      <c r="D49" s="3"/>
      <c r="E49" s="3"/>
      <c r="F49" s="19">
        <v>611130</v>
      </c>
      <c r="G49" s="92" t="s">
        <v>17</v>
      </c>
      <c r="H49" s="110">
        <v>76956</v>
      </c>
      <c r="I49" s="111">
        <v>46286.23</v>
      </c>
      <c r="J49" s="110">
        <v>88057</v>
      </c>
      <c r="K49" s="6"/>
      <c r="L49" s="6"/>
      <c r="M49" s="6"/>
      <c r="N49" s="6">
        <f t="shared" si="7"/>
        <v>88057</v>
      </c>
      <c r="O49" s="69">
        <f t="shared" si="8"/>
        <v>114.4251260460523</v>
      </c>
    </row>
    <row r="50" spans="2:15">
      <c r="B50" s="73"/>
      <c r="C50" s="16"/>
      <c r="D50" s="17"/>
      <c r="E50" s="17"/>
      <c r="F50" s="19">
        <v>611200</v>
      </c>
      <c r="G50" s="92" t="s">
        <v>18</v>
      </c>
      <c r="H50" s="110">
        <v>115038</v>
      </c>
      <c r="I50" s="111">
        <f t="shared" ref="I50:M50" si="12">SUM(I51:I56)</f>
        <v>83219</v>
      </c>
      <c r="J50" s="110">
        <f t="shared" si="12"/>
        <v>133705</v>
      </c>
      <c r="K50" s="6">
        <f t="shared" si="12"/>
        <v>0</v>
      </c>
      <c r="L50" s="6">
        <f t="shared" si="12"/>
        <v>0</v>
      </c>
      <c r="M50" s="6">
        <f t="shared" si="12"/>
        <v>0</v>
      </c>
      <c r="N50" s="6">
        <f t="shared" si="7"/>
        <v>133705</v>
      </c>
      <c r="O50" s="69">
        <f t="shared" si="8"/>
        <v>116.22681200994452</v>
      </c>
    </row>
    <row r="51" spans="2:15">
      <c r="B51" s="73"/>
      <c r="C51" s="16"/>
      <c r="D51" s="17"/>
      <c r="E51" s="17"/>
      <c r="F51" s="19">
        <v>611210</v>
      </c>
      <c r="G51" s="92" t="s">
        <v>58</v>
      </c>
      <c r="H51" s="110">
        <v>3168</v>
      </c>
      <c r="I51" s="111">
        <v>1280</v>
      </c>
      <c r="J51" s="110">
        <v>2400</v>
      </c>
      <c r="K51" s="6"/>
      <c r="L51" s="6"/>
      <c r="M51" s="6"/>
      <c r="N51" s="6">
        <f t="shared" si="7"/>
        <v>2400</v>
      </c>
      <c r="O51" s="69">
        <f t="shared" si="8"/>
        <v>75.757575757575765</v>
      </c>
    </row>
    <row r="52" spans="2:15">
      <c r="B52" s="72"/>
      <c r="C52" s="10"/>
      <c r="D52" s="13"/>
      <c r="E52" s="13"/>
      <c r="F52" s="19">
        <v>611221</v>
      </c>
      <c r="G52" s="92" t="s">
        <v>19</v>
      </c>
      <c r="H52" s="110">
        <v>21120</v>
      </c>
      <c r="I52" s="111">
        <v>9759</v>
      </c>
      <c r="J52" s="110">
        <v>26220</v>
      </c>
      <c r="K52" s="6"/>
      <c r="L52" s="6"/>
      <c r="M52" s="6"/>
      <c r="N52" s="6">
        <f t="shared" si="7"/>
        <v>26220</v>
      </c>
      <c r="O52" s="69">
        <f t="shared" si="8"/>
        <v>124.14772727272728</v>
      </c>
    </row>
    <row r="53" spans="2:15">
      <c r="B53" s="70"/>
      <c r="C53" s="2"/>
      <c r="D53" s="5"/>
      <c r="E53" s="14"/>
      <c r="F53" s="19">
        <v>611224</v>
      </c>
      <c r="G53" s="92" t="s">
        <v>20</v>
      </c>
      <c r="H53" s="110">
        <v>3750</v>
      </c>
      <c r="I53" s="111">
        <v>3116</v>
      </c>
      <c r="J53" s="110">
        <v>4885</v>
      </c>
      <c r="K53" s="6"/>
      <c r="L53" s="6"/>
      <c r="M53" s="6"/>
      <c r="N53" s="6">
        <f t="shared" si="7"/>
        <v>4885</v>
      </c>
      <c r="O53" s="69">
        <f t="shared" si="8"/>
        <v>130.26666666666668</v>
      </c>
    </row>
    <row r="54" spans="2:15">
      <c r="B54" s="70"/>
      <c r="C54" s="2"/>
      <c r="D54" s="5"/>
      <c r="E54" s="14"/>
      <c r="F54" s="19">
        <v>611226</v>
      </c>
      <c r="G54" s="92" t="s">
        <v>226</v>
      </c>
      <c r="H54" s="110">
        <v>42000</v>
      </c>
      <c r="I54" s="111">
        <v>54000</v>
      </c>
      <c r="J54" s="110">
        <v>43200</v>
      </c>
      <c r="K54" s="6"/>
      <c r="L54" s="6"/>
      <c r="M54" s="6"/>
      <c r="N54" s="6">
        <f t="shared" si="7"/>
        <v>43200</v>
      </c>
      <c r="O54" s="69">
        <f t="shared" si="8"/>
        <v>102.85714285714286</v>
      </c>
    </row>
    <row r="55" spans="2:15">
      <c r="B55" s="70"/>
      <c r="C55" s="2"/>
      <c r="D55" s="5"/>
      <c r="E55" s="14"/>
      <c r="F55" s="19">
        <v>611227</v>
      </c>
      <c r="G55" s="92" t="s">
        <v>41</v>
      </c>
      <c r="H55" s="110">
        <v>24000</v>
      </c>
      <c r="I55" s="111">
        <v>12148</v>
      </c>
      <c r="J55" s="153">
        <v>30400</v>
      </c>
      <c r="K55" s="6"/>
      <c r="L55" s="6"/>
      <c r="M55" s="6"/>
      <c r="N55" s="6">
        <f t="shared" si="7"/>
        <v>30400</v>
      </c>
      <c r="O55" s="69">
        <f t="shared" si="8"/>
        <v>126.66666666666667</v>
      </c>
    </row>
    <row r="56" spans="2:15">
      <c r="B56" s="70"/>
      <c r="C56" s="2"/>
      <c r="D56" s="5"/>
      <c r="E56" s="14"/>
      <c r="F56" s="19">
        <v>611229</v>
      </c>
      <c r="G56" s="92" t="s">
        <v>42</v>
      </c>
      <c r="H56" s="110">
        <v>21000</v>
      </c>
      <c r="I56" s="111">
        <v>2916</v>
      </c>
      <c r="J56" s="153">
        <v>26600</v>
      </c>
      <c r="K56" s="6"/>
      <c r="L56" s="6"/>
      <c r="M56" s="6"/>
      <c r="N56" s="6">
        <f t="shared" si="7"/>
        <v>26600</v>
      </c>
      <c r="O56" s="69">
        <f t="shared" si="8"/>
        <v>126.66666666666667</v>
      </c>
    </row>
    <row r="57" spans="2:15" s="1" customFormat="1">
      <c r="B57" s="70"/>
      <c r="C57" s="2"/>
      <c r="D57" s="5"/>
      <c r="E57" s="12" t="s">
        <v>13</v>
      </c>
      <c r="F57" s="51">
        <v>612000</v>
      </c>
      <c r="G57" s="91" t="s">
        <v>21</v>
      </c>
      <c r="H57" s="112">
        <v>26066</v>
      </c>
      <c r="I57" s="113">
        <v>13122.23</v>
      </c>
      <c r="J57" s="112">
        <v>14203</v>
      </c>
      <c r="K57" s="9"/>
      <c r="L57" s="9"/>
      <c r="M57" s="9"/>
      <c r="N57" s="9">
        <f t="shared" si="7"/>
        <v>14203</v>
      </c>
      <c r="O57" s="69">
        <f t="shared" si="8"/>
        <v>54.488605846696842</v>
      </c>
    </row>
    <row r="58" spans="2:15" s="1" customFormat="1" ht="11.1" customHeight="1">
      <c r="B58" s="70"/>
      <c r="C58" s="2"/>
      <c r="D58" s="5"/>
      <c r="E58" s="12" t="s">
        <v>13</v>
      </c>
      <c r="F58" s="51">
        <v>613000</v>
      </c>
      <c r="G58" s="91" t="s">
        <v>22</v>
      </c>
      <c r="H58" s="112">
        <v>100690</v>
      </c>
      <c r="I58" s="113">
        <f t="shared" ref="I58:M58" si="13">SUM(I59:I68)</f>
        <v>52733.52</v>
      </c>
      <c r="J58" s="112">
        <f t="shared" si="13"/>
        <v>98881</v>
      </c>
      <c r="K58" s="9">
        <f t="shared" si="13"/>
        <v>0</v>
      </c>
      <c r="L58" s="9">
        <f t="shared" si="13"/>
        <v>0</v>
      </c>
      <c r="M58" s="9">
        <f t="shared" si="13"/>
        <v>0</v>
      </c>
      <c r="N58" s="9">
        <f t="shared" si="7"/>
        <v>98881</v>
      </c>
      <c r="O58" s="69">
        <f t="shared" si="8"/>
        <v>98.203396563710399</v>
      </c>
    </row>
    <row r="59" spans="2:15">
      <c r="B59" s="70"/>
      <c r="C59" s="2"/>
      <c r="D59" s="5"/>
      <c r="E59" s="14"/>
      <c r="F59" s="19">
        <v>613100</v>
      </c>
      <c r="G59" s="92" t="s">
        <v>23</v>
      </c>
      <c r="H59" s="110">
        <v>6000</v>
      </c>
      <c r="I59" s="111">
        <v>4858.25</v>
      </c>
      <c r="J59" s="110">
        <v>6000</v>
      </c>
      <c r="K59" s="6"/>
      <c r="L59" s="6"/>
      <c r="M59" s="6"/>
      <c r="N59" s="6">
        <f t="shared" si="7"/>
        <v>6000</v>
      </c>
      <c r="O59" s="69">
        <f t="shared" si="8"/>
        <v>100</v>
      </c>
    </row>
    <row r="60" spans="2:15">
      <c r="B60" s="70"/>
      <c r="C60" s="2"/>
      <c r="D60" s="5"/>
      <c r="E60" s="14"/>
      <c r="F60" s="19">
        <v>613914</v>
      </c>
      <c r="G60" s="92" t="s">
        <v>26</v>
      </c>
      <c r="H60" s="110">
        <v>20000</v>
      </c>
      <c r="I60" s="111">
        <v>5703</v>
      </c>
      <c r="J60" s="110">
        <v>15000</v>
      </c>
      <c r="K60" s="6"/>
      <c r="L60" s="6"/>
      <c r="M60" s="6"/>
      <c r="N60" s="6">
        <f t="shared" si="7"/>
        <v>15000</v>
      </c>
      <c r="O60" s="69">
        <f t="shared" si="8"/>
        <v>75</v>
      </c>
    </row>
    <row r="61" spans="2:15">
      <c r="B61" s="72"/>
      <c r="C61" s="10"/>
      <c r="D61" s="13"/>
      <c r="E61" s="12"/>
      <c r="F61" s="19">
        <v>613961</v>
      </c>
      <c r="G61" s="92" t="s">
        <v>43</v>
      </c>
      <c r="H61" s="110">
        <v>15000</v>
      </c>
      <c r="I61" s="111">
        <v>8393.4500000000007</v>
      </c>
      <c r="J61" s="110">
        <v>15000</v>
      </c>
      <c r="K61" s="6"/>
      <c r="L61" s="6"/>
      <c r="M61" s="6"/>
      <c r="N61" s="6">
        <f t="shared" si="7"/>
        <v>15000</v>
      </c>
      <c r="O61" s="69">
        <f t="shared" si="8"/>
        <v>100</v>
      </c>
    </row>
    <row r="62" spans="2:15" ht="11.65" customHeight="1">
      <c r="B62" s="72"/>
      <c r="C62" s="10"/>
      <c r="D62" s="13"/>
      <c r="E62" s="12"/>
      <c r="F62" s="19">
        <v>613962</v>
      </c>
      <c r="G62" s="92" t="s">
        <v>44</v>
      </c>
      <c r="H62" s="110">
        <v>10000</v>
      </c>
      <c r="I62" s="111">
        <v>9608.6200000000008</v>
      </c>
      <c r="J62" s="110">
        <v>10000</v>
      </c>
      <c r="K62" s="6"/>
      <c r="L62" s="6"/>
      <c r="M62" s="6"/>
      <c r="N62" s="6">
        <f t="shared" si="7"/>
        <v>10000</v>
      </c>
      <c r="O62" s="69">
        <f t="shared" si="8"/>
        <v>100</v>
      </c>
    </row>
    <row r="63" spans="2:15">
      <c r="B63" s="70"/>
      <c r="C63" s="2"/>
      <c r="D63" s="5"/>
      <c r="E63" s="5"/>
      <c r="F63" s="19">
        <v>613974</v>
      </c>
      <c r="G63" s="92" t="s">
        <v>45</v>
      </c>
      <c r="H63" s="110">
        <v>36696</v>
      </c>
      <c r="I63" s="111">
        <v>19235</v>
      </c>
      <c r="J63" s="153">
        <v>39200</v>
      </c>
      <c r="K63" s="6"/>
      <c r="L63" s="6"/>
      <c r="M63" s="6"/>
      <c r="N63" s="6">
        <f t="shared" si="7"/>
        <v>39200</v>
      </c>
      <c r="O63" s="69">
        <f t="shared" si="8"/>
        <v>106.82363200348813</v>
      </c>
    </row>
    <row r="64" spans="2:15">
      <c r="B64" s="70"/>
      <c r="C64" s="2"/>
      <c r="D64" s="5"/>
      <c r="E64" s="5"/>
      <c r="F64" s="19">
        <v>613976</v>
      </c>
      <c r="G64" s="92" t="s">
        <v>46</v>
      </c>
      <c r="H64" s="110">
        <v>3000</v>
      </c>
      <c r="I64" s="111">
        <v>0</v>
      </c>
      <c r="J64" s="110">
        <v>3000</v>
      </c>
      <c r="K64" s="6"/>
      <c r="L64" s="6"/>
      <c r="M64" s="6"/>
      <c r="N64" s="6">
        <f t="shared" si="7"/>
        <v>3000</v>
      </c>
      <c r="O64" s="69">
        <f t="shared" si="8"/>
        <v>100</v>
      </c>
    </row>
    <row r="65" spans="2:15">
      <c r="B65" s="70"/>
      <c r="C65" s="2"/>
      <c r="D65" s="5"/>
      <c r="E65" s="5"/>
      <c r="F65" s="19">
        <v>613983</v>
      </c>
      <c r="G65" s="92" t="s">
        <v>31</v>
      </c>
      <c r="H65" s="110">
        <v>988</v>
      </c>
      <c r="I65" s="111">
        <v>571.11</v>
      </c>
      <c r="J65" s="153">
        <v>1111</v>
      </c>
      <c r="K65" s="6"/>
      <c r="L65" s="6"/>
      <c r="M65" s="6"/>
      <c r="N65" s="6">
        <f t="shared" si="7"/>
        <v>1111</v>
      </c>
      <c r="O65" s="69">
        <f t="shared" si="8"/>
        <v>112.4493927125506</v>
      </c>
    </row>
    <row r="66" spans="2:15" ht="19.5">
      <c r="B66" s="70"/>
      <c r="C66" s="2"/>
      <c r="D66" s="5"/>
      <c r="E66" s="5"/>
      <c r="F66" s="19">
        <v>613986</v>
      </c>
      <c r="G66" s="95" t="s">
        <v>47</v>
      </c>
      <c r="H66" s="110">
        <v>1838</v>
      </c>
      <c r="I66" s="111">
        <v>890.6</v>
      </c>
      <c r="J66" s="153">
        <v>1954</v>
      </c>
      <c r="K66" s="6"/>
      <c r="L66" s="6"/>
      <c r="M66" s="6"/>
      <c r="N66" s="6">
        <f t="shared" si="7"/>
        <v>1954</v>
      </c>
      <c r="O66" s="69">
        <f t="shared" si="8"/>
        <v>106.31120783460284</v>
      </c>
    </row>
    <row r="67" spans="2:15" s="1" customFormat="1" ht="19.5">
      <c r="B67" s="70"/>
      <c r="C67" s="2"/>
      <c r="D67" s="5"/>
      <c r="E67" s="5"/>
      <c r="F67" s="19">
        <v>613987</v>
      </c>
      <c r="G67" s="95" t="s">
        <v>48</v>
      </c>
      <c r="H67" s="110">
        <v>2757</v>
      </c>
      <c r="I67" s="111">
        <v>1336.03</v>
      </c>
      <c r="J67" s="153">
        <v>2930</v>
      </c>
      <c r="K67" s="9"/>
      <c r="L67" s="9"/>
      <c r="M67" s="6"/>
      <c r="N67" s="6">
        <f t="shared" si="7"/>
        <v>2930</v>
      </c>
      <c r="O67" s="69">
        <f t="shared" si="8"/>
        <v>106.27493652520856</v>
      </c>
    </row>
    <row r="68" spans="2:15" s="1" customFormat="1" ht="19.5">
      <c r="B68" s="70"/>
      <c r="C68" s="2"/>
      <c r="D68" s="5"/>
      <c r="E68" s="5"/>
      <c r="F68" s="19">
        <v>613988</v>
      </c>
      <c r="G68" s="95" t="s">
        <v>49</v>
      </c>
      <c r="H68" s="110">
        <v>4411</v>
      </c>
      <c r="I68" s="111">
        <v>2137.46</v>
      </c>
      <c r="J68" s="153">
        <v>4686</v>
      </c>
      <c r="K68" s="9"/>
      <c r="L68" s="9"/>
      <c r="M68" s="6"/>
      <c r="N68" s="6">
        <f t="shared" si="7"/>
        <v>4686</v>
      </c>
      <c r="O68" s="69">
        <f t="shared" si="8"/>
        <v>106.23441396508728</v>
      </c>
    </row>
    <row r="69" spans="2:15" s="1" customFormat="1">
      <c r="B69" s="70"/>
      <c r="C69" s="2"/>
      <c r="D69" s="5"/>
      <c r="E69" s="5"/>
      <c r="F69" s="51">
        <v>614000</v>
      </c>
      <c r="G69" s="91" t="s">
        <v>35</v>
      </c>
      <c r="H69" s="112">
        <v>125000</v>
      </c>
      <c r="I69" s="113">
        <f t="shared" ref="I69:M69" si="14">SUM(I70:I72)</f>
        <v>110319.14</v>
      </c>
      <c r="J69" s="112">
        <f t="shared" si="14"/>
        <v>55000</v>
      </c>
      <c r="K69" s="9">
        <f t="shared" si="14"/>
        <v>0</v>
      </c>
      <c r="L69" s="9">
        <f t="shared" si="14"/>
        <v>0</v>
      </c>
      <c r="M69" s="9">
        <f t="shared" si="14"/>
        <v>90000</v>
      </c>
      <c r="N69" s="9">
        <f t="shared" si="7"/>
        <v>145000</v>
      </c>
      <c r="O69" s="69">
        <f t="shared" si="8"/>
        <v>116</v>
      </c>
    </row>
    <row r="70" spans="2:15">
      <c r="B70" s="70"/>
      <c r="C70" s="2"/>
      <c r="D70" s="5"/>
      <c r="E70" s="14" t="s">
        <v>50</v>
      </c>
      <c r="F70" s="19">
        <v>614121</v>
      </c>
      <c r="G70" s="92" t="s">
        <v>51</v>
      </c>
      <c r="H70" s="110">
        <v>0</v>
      </c>
      <c r="I70" s="111">
        <v>0</v>
      </c>
      <c r="J70" s="110"/>
      <c r="K70" s="6"/>
      <c r="L70" s="6"/>
      <c r="M70" s="6"/>
      <c r="N70" s="6">
        <f t="shared" si="7"/>
        <v>0</v>
      </c>
      <c r="O70" s="69"/>
    </row>
    <row r="71" spans="2:15">
      <c r="B71" s="70"/>
      <c r="C71" s="2"/>
      <c r="D71" s="5"/>
      <c r="E71" s="14"/>
      <c r="F71" s="19">
        <v>614311</v>
      </c>
      <c r="G71" s="92" t="s">
        <v>180</v>
      </c>
      <c r="H71" s="110">
        <v>100000</v>
      </c>
      <c r="I71" s="111">
        <v>100000</v>
      </c>
      <c r="J71" s="110">
        <v>30000</v>
      </c>
      <c r="K71" s="6"/>
      <c r="L71" s="6"/>
      <c r="M71" s="6">
        <v>90000</v>
      </c>
      <c r="N71" s="6">
        <f t="shared" si="7"/>
        <v>120000</v>
      </c>
      <c r="O71" s="69">
        <f t="shared" si="8"/>
        <v>120</v>
      </c>
    </row>
    <row r="72" spans="2:15">
      <c r="B72" s="70"/>
      <c r="C72" s="2"/>
      <c r="D72" s="5"/>
      <c r="E72" s="14" t="s">
        <v>52</v>
      </c>
      <c r="F72" s="19">
        <v>614817</v>
      </c>
      <c r="G72" s="92" t="s">
        <v>53</v>
      </c>
      <c r="H72" s="110">
        <v>25000</v>
      </c>
      <c r="I72" s="111">
        <v>10319.14</v>
      </c>
      <c r="J72" s="110">
        <v>25000</v>
      </c>
      <c r="K72" s="6"/>
      <c r="L72" s="6"/>
      <c r="M72" s="6"/>
      <c r="N72" s="6">
        <f t="shared" si="7"/>
        <v>25000</v>
      </c>
      <c r="O72" s="69">
        <f t="shared" si="8"/>
        <v>100</v>
      </c>
    </row>
    <row r="73" spans="2:15" ht="10.5" customHeight="1">
      <c r="B73" s="72"/>
      <c r="C73" s="10"/>
      <c r="D73" s="13"/>
      <c r="E73" s="13"/>
      <c r="F73" s="19"/>
      <c r="G73" s="92"/>
      <c r="H73" s="110">
        <v>0</v>
      </c>
      <c r="I73" s="111"/>
      <c r="J73" s="110"/>
      <c r="K73" s="6"/>
      <c r="L73" s="6"/>
      <c r="M73" s="6"/>
      <c r="N73" s="6">
        <f t="shared" si="7"/>
        <v>0</v>
      </c>
      <c r="O73" s="69"/>
    </row>
    <row r="74" spans="2:15">
      <c r="B74" s="72"/>
      <c r="C74" s="10"/>
      <c r="D74" s="13"/>
      <c r="E74" s="13"/>
      <c r="F74" s="51"/>
      <c r="G74" s="91" t="s">
        <v>211</v>
      </c>
      <c r="H74" s="112">
        <v>0</v>
      </c>
      <c r="I74" s="113"/>
      <c r="J74" s="112"/>
      <c r="K74" s="9">
        <v>0</v>
      </c>
      <c r="L74" s="9">
        <v>0</v>
      </c>
      <c r="M74" s="9">
        <v>0</v>
      </c>
      <c r="N74" s="9">
        <f t="shared" si="7"/>
        <v>0</v>
      </c>
      <c r="O74" s="69"/>
    </row>
    <row r="75" spans="2:15" ht="10.5" customHeight="1">
      <c r="B75" s="72"/>
      <c r="C75" s="10"/>
      <c r="D75" s="13"/>
      <c r="E75" s="13"/>
      <c r="F75" s="51"/>
      <c r="G75" s="91"/>
      <c r="H75" s="112"/>
      <c r="I75" s="113"/>
      <c r="J75" s="112"/>
      <c r="K75" s="9"/>
      <c r="L75" s="9"/>
      <c r="M75" s="9"/>
      <c r="N75" s="9"/>
      <c r="O75" s="69"/>
    </row>
    <row r="76" spans="2:15">
      <c r="B76" s="72"/>
      <c r="C76" s="10"/>
      <c r="D76" s="13"/>
      <c r="E76" s="12" t="s">
        <v>36</v>
      </c>
      <c r="F76" s="51">
        <v>821000</v>
      </c>
      <c r="G76" s="91" t="s">
        <v>37</v>
      </c>
      <c r="H76" s="112"/>
      <c r="I76" s="113"/>
      <c r="J76" s="112"/>
      <c r="K76" s="9"/>
      <c r="L76" s="9"/>
      <c r="M76" s="9"/>
      <c r="N76" s="9"/>
      <c r="O76" s="69" t="e">
        <f>N76/H76%</f>
        <v>#DIV/0!</v>
      </c>
    </row>
    <row r="77" spans="2:15">
      <c r="B77" s="72"/>
      <c r="C77" s="10"/>
      <c r="D77" s="13"/>
      <c r="E77" s="14"/>
      <c r="F77" s="19"/>
      <c r="G77" s="92"/>
      <c r="H77" s="110"/>
      <c r="I77" s="111"/>
      <c r="J77" s="110"/>
      <c r="K77" s="6"/>
      <c r="L77" s="6"/>
      <c r="M77" s="6"/>
      <c r="N77" s="6"/>
      <c r="O77" s="69"/>
    </row>
    <row r="78" spans="2:15">
      <c r="B78" s="72"/>
      <c r="C78" s="10"/>
      <c r="D78" s="13"/>
      <c r="E78" s="14"/>
      <c r="F78" s="51">
        <v>999999</v>
      </c>
      <c r="G78" s="91" t="s">
        <v>55</v>
      </c>
      <c r="H78" s="112">
        <v>50000</v>
      </c>
      <c r="I78" s="113">
        <v>25554.39</v>
      </c>
      <c r="J78" s="112">
        <v>50000</v>
      </c>
      <c r="K78" s="9"/>
      <c r="L78" s="9"/>
      <c r="M78" s="9"/>
      <c r="N78" s="9">
        <f>J78+K78+L78+M78</f>
        <v>50000</v>
      </c>
      <c r="O78" s="69">
        <f>N78/H78%</f>
        <v>100</v>
      </c>
    </row>
    <row r="79" spans="2:15">
      <c r="B79" s="72"/>
      <c r="C79" s="10"/>
      <c r="D79" s="13"/>
      <c r="E79" s="14"/>
      <c r="F79" s="51"/>
      <c r="G79" s="91" t="s">
        <v>38</v>
      </c>
      <c r="H79" s="114">
        <v>5</v>
      </c>
      <c r="I79" s="115">
        <v>4</v>
      </c>
      <c r="J79" s="124">
        <v>5</v>
      </c>
      <c r="K79" s="9"/>
      <c r="L79" s="9"/>
      <c r="M79" s="9"/>
      <c r="N79" s="15">
        <v>5</v>
      </c>
      <c r="O79" s="69"/>
    </row>
    <row r="80" spans="2:15" ht="9" customHeight="1">
      <c r="B80" s="72"/>
      <c r="C80" s="10"/>
      <c r="D80" s="13"/>
      <c r="E80" s="14"/>
      <c r="F80" s="19"/>
      <c r="G80" s="92"/>
      <c r="H80" s="110"/>
      <c r="I80" s="111"/>
      <c r="J80" s="110"/>
      <c r="K80" s="6"/>
      <c r="L80" s="6"/>
      <c r="M80" s="6"/>
      <c r="N80" s="6"/>
      <c r="O80" s="69"/>
    </row>
    <row r="81" spans="2:15" ht="19.899999999999999" customHeight="1">
      <c r="B81" s="68">
        <v>10</v>
      </c>
      <c r="C81" s="3" t="s">
        <v>39</v>
      </c>
      <c r="D81" s="3" t="s">
        <v>56</v>
      </c>
      <c r="E81" s="14"/>
      <c r="F81" s="19"/>
      <c r="G81" s="94" t="s">
        <v>57</v>
      </c>
      <c r="H81" s="112"/>
      <c r="I81" s="113"/>
      <c r="J81" s="112"/>
      <c r="K81" s="9"/>
      <c r="L81" s="9"/>
      <c r="M81" s="9"/>
      <c r="N81" s="9"/>
      <c r="O81" s="69"/>
    </row>
    <row r="82" spans="2:15">
      <c r="B82" s="70"/>
      <c r="C82" s="2"/>
      <c r="D82" s="5"/>
      <c r="E82" s="14"/>
      <c r="F82" s="51"/>
      <c r="G82" s="91" t="s">
        <v>11</v>
      </c>
      <c r="H82" s="112">
        <v>9416627</v>
      </c>
      <c r="I82" s="113">
        <f t="shared" ref="I82:N82" si="15">I83+I113</f>
        <v>3569852.2600000002</v>
      </c>
      <c r="J82" s="112">
        <f t="shared" si="15"/>
        <v>3402993</v>
      </c>
      <c r="K82" s="9">
        <f t="shared" si="15"/>
        <v>0</v>
      </c>
      <c r="L82" s="9">
        <f t="shared" si="15"/>
        <v>3532474</v>
      </c>
      <c r="M82" s="9">
        <f t="shared" si="15"/>
        <v>0</v>
      </c>
      <c r="N82" s="9">
        <f t="shared" si="15"/>
        <v>6935467</v>
      </c>
      <c r="O82" s="69">
        <f t="shared" ref="O82:O111" si="16">N82/H82%</f>
        <v>73.651287239050674</v>
      </c>
    </row>
    <row r="83" spans="2:15">
      <c r="B83" s="70"/>
      <c r="C83" s="2"/>
      <c r="D83" s="5"/>
      <c r="E83" s="14"/>
      <c r="F83" s="51">
        <v>610000</v>
      </c>
      <c r="G83" s="91" t="s">
        <v>12</v>
      </c>
      <c r="H83" s="112">
        <v>1085603</v>
      </c>
      <c r="I83" s="113">
        <f>I84+I93+I94+I107+I109</f>
        <v>427734.41000000003</v>
      </c>
      <c r="J83" s="112">
        <f>J84+J93+J94+J107+J109</f>
        <v>986760</v>
      </c>
      <c r="K83" s="9">
        <f>K84+K93+K94+K107+K109</f>
        <v>0</v>
      </c>
      <c r="L83" s="9">
        <f>L84+L93+L94+L107+L109</f>
        <v>77552</v>
      </c>
      <c r="M83" s="9">
        <f>M84+M93+M94+M107+M109</f>
        <v>0</v>
      </c>
      <c r="N83" s="9">
        <f t="shared" ref="N83:N111" si="17">J83+K83+L83+M83</f>
        <v>1064312</v>
      </c>
      <c r="O83" s="69">
        <f t="shared" si="16"/>
        <v>98.038785817651572</v>
      </c>
    </row>
    <row r="84" spans="2:15">
      <c r="B84" s="70"/>
      <c r="C84" s="2"/>
      <c r="D84" s="5"/>
      <c r="E84" s="12" t="s">
        <v>13</v>
      </c>
      <c r="F84" s="51">
        <v>611000</v>
      </c>
      <c r="G84" s="91" t="s">
        <v>14</v>
      </c>
      <c r="H84" s="112">
        <v>361418</v>
      </c>
      <c r="I84" s="113">
        <f t="shared" ref="I84:M84" si="18">I85+I88</f>
        <v>210979.53999999998</v>
      </c>
      <c r="J84" s="112">
        <f t="shared" si="18"/>
        <v>431590</v>
      </c>
      <c r="K84" s="9">
        <f t="shared" si="18"/>
        <v>0</v>
      </c>
      <c r="L84" s="9">
        <f t="shared" si="18"/>
        <v>0</v>
      </c>
      <c r="M84" s="9">
        <f t="shared" si="18"/>
        <v>0</v>
      </c>
      <c r="N84" s="9">
        <f t="shared" si="17"/>
        <v>431590</v>
      </c>
      <c r="O84" s="69">
        <f t="shared" si="16"/>
        <v>119.41574575699053</v>
      </c>
    </row>
    <row r="85" spans="2:15">
      <c r="B85" s="70"/>
      <c r="C85" s="2"/>
      <c r="D85" s="5"/>
      <c r="E85" s="5"/>
      <c r="F85" s="19">
        <v>611100</v>
      </c>
      <c r="G85" s="92" t="s">
        <v>15</v>
      </c>
      <c r="H85" s="110">
        <v>304378</v>
      </c>
      <c r="I85" s="111">
        <f t="shared" ref="I85:M85" si="19">I86+I87</f>
        <v>180343.3</v>
      </c>
      <c r="J85" s="110">
        <f t="shared" si="19"/>
        <v>360500</v>
      </c>
      <c r="K85" s="6">
        <f t="shared" si="19"/>
        <v>0</v>
      </c>
      <c r="L85" s="6">
        <f t="shared" si="19"/>
        <v>0</v>
      </c>
      <c r="M85" s="6">
        <f t="shared" si="19"/>
        <v>0</v>
      </c>
      <c r="N85" s="6">
        <f t="shared" si="17"/>
        <v>360500</v>
      </c>
      <c r="O85" s="69">
        <f t="shared" si="16"/>
        <v>118.43825769273731</v>
      </c>
    </row>
    <row r="86" spans="2:15">
      <c r="B86" s="70"/>
      <c r="C86" s="2"/>
      <c r="D86" s="5"/>
      <c r="E86" s="5"/>
      <c r="F86" s="19">
        <v>611110</v>
      </c>
      <c r="G86" s="92" t="s">
        <v>16</v>
      </c>
      <c r="H86" s="110">
        <v>210021</v>
      </c>
      <c r="I86" s="111">
        <v>124436.79</v>
      </c>
      <c r="J86" s="110">
        <v>248745</v>
      </c>
      <c r="K86" s="6"/>
      <c r="L86" s="6"/>
      <c r="M86" s="6"/>
      <c r="N86" s="6">
        <f t="shared" si="17"/>
        <v>248745</v>
      </c>
      <c r="O86" s="69">
        <f t="shared" si="16"/>
        <v>118.43815618438155</v>
      </c>
    </row>
    <row r="87" spans="2:15" s="1" customFormat="1">
      <c r="B87" s="68"/>
      <c r="C87" s="3"/>
      <c r="D87" s="3"/>
      <c r="E87" s="3"/>
      <c r="F87" s="19">
        <v>611130</v>
      </c>
      <c r="G87" s="92" t="s">
        <v>17</v>
      </c>
      <c r="H87" s="110">
        <v>94357</v>
      </c>
      <c r="I87" s="111">
        <v>55906.51</v>
      </c>
      <c r="J87" s="110">
        <v>111755</v>
      </c>
      <c r="K87" s="166"/>
      <c r="L87" s="166"/>
      <c r="M87" s="166"/>
      <c r="N87" s="6">
        <f t="shared" si="17"/>
        <v>111755</v>
      </c>
      <c r="O87" s="69">
        <f t="shared" si="16"/>
        <v>118.43848363131511</v>
      </c>
    </row>
    <row r="88" spans="2:15">
      <c r="B88" s="72"/>
      <c r="C88" s="10"/>
      <c r="D88" s="11"/>
      <c r="E88" s="11"/>
      <c r="F88" s="19">
        <v>611200</v>
      </c>
      <c r="G88" s="92" t="s">
        <v>18</v>
      </c>
      <c r="H88" s="110">
        <v>57040</v>
      </c>
      <c r="I88" s="111">
        <f>I89+I90+I91+I92</f>
        <v>30636.240000000002</v>
      </c>
      <c r="J88" s="48">
        <f>J89+J90+J91+J92</f>
        <v>71090</v>
      </c>
      <c r="K88" s="48">
        <f t="shared" ref="K88:M88" si="20">K89+K90+K91+K92</f>
        <v>0</v>
      </c>
      <c r="L88" s="48">
        <f t="shared" si="20"/>
        <v>0</v>
      </c>
      <c r="M88" s="48">
        <f t="shared" si="20"/>
        <v>0</v>
      </c>
      <c r="N88" s="44">
        <f t="shared" si="17"/>
        <v>71090</v>
      </c>
      <c r="O88" s="69">
        <f t="shared" si="16"/>
        <v>124.63183730715288</v>
      </c>
    </row>
    <row r="89" spans="2:15">
      <c r="B89" s="72"/>
      <c r="C89" s="10"/>
      <c r="D89" s="13"/>
      <c r="E89" s="13"/>
      <c r="F89" s="19">
        <v>611210</v>
      </c>
      <c r="G89" s="92" t="s">
        <v>58</v>
      </c>
      <c r="H89" s="110">
        <v>7300</v>
      </c>
      <c r="I89" s="111">
        <v>4860</v>
      </c>
      <c r="J89" s="110">
        <v>8880</v>
      </c>
      <c r="K89" s="54"/>
      <c r="L89" s="54"/>
      <c r="M89" s="54"/>
      <c r="N89" s="6">
        <f t="shared" si="17"/>
        <v>8880</v>
      </c>
      <c r="O89" s="69">
        <f t="shared" si="16"/>
        <v>121.64383561643835</v>
      </c>
    </row>
    <row r="90" spans="2:15">
      <c r="B90" s="70"/>
      <c r="C90" s="2"/>
      <c r="D90" s="5"/>
      <c r="E90" s="14"/>
      <c r="F90" s="19">
        <v>611221</v>
      </c>
      <c r="G90" s="92" t="s">
        <v>19</v>
      </c>
      <c r="H90" s="110">
        <v>42240</v>
      </c>
      <c r="I90" s="111">
        <v>19544.240000000002</v>
      </c>
      <c r="J90" s="110">
        <v>52440</v>
      </c>
      <c r="K90" s="6"/>
      <c r="L90" s="6"/>
      <c r="M90" s="6"/>
      <c r="N90" s="6">
        <f t="shared" si="17"/>
        <v>52440</v>
      </c>
      <c r="O90" s="69">
        <f t="shared" si="16"/>
        <v>124.14772727272728</v>
      </c>
    </row>
    <row r="91" spans="2:15">
      <c r="B91" s="70"/>
      <c r="C91" s="2"/>
      <c r="D91" s="5"/>
      <c r="E91" s="14"/>
      <c r="F91" s="19">
        <v>611224</v>
      </c>
      <c r="G91" s="92" t="s">
        <v>20</v>
      </c>
      <c r="H91" s="110">
        <v>7500</v>
      </c>
      <c r="I91" s="111">
        <v>6232</v>
      </c>
      <c r="J91" s="110">
        <v>9770</v>
      </c>
      <c r="K91" s="6"/>
      <c r="L91" s="6"/>
      <c r="M91" s="6"/>
      <c r="N91" s="6">
        <f t="shared" si="17"/>
        <v>9770</v>
      </c>
      <c r="O91" s="69">
        <f t="shared" si="16"/>
        <v>130.26666666666668</v>
      </c>
    </row>
    <row r="92" spans="2:15">
      <c r="B92" s="70"/>
      <c r="C92" s="2"/>
      <c r="D92" s="5"/>
      <c r="E92" s="5"/>
      <c r="F92" s="19">
        <v>611225</v>
      </c>
      <c r="G92" s="92" t="s">
        <v>178</v>
      </c>
      <c r="H92" s="110">
        <v>0</v>
      </c>
      <c r="I92" s="111">
        <v>0</v>
      </c>
      <c r="J92" s="110">
        <v>0</v>
      </c>
      <c r="K92" s="6"/>
      <c r="L92" s="6"/>
      <c r="M92" s="6"/>
      <c r="N92" s="6">
        <f t="shared" si="17"/>
        <v>0</v>
      </c>
      <c r="O92" s="69" t="e">
        <f t="shared" si="16"/>
        <v>#DIV/0!</v>
      </c>
    </row>
    <row r="93" spans="2:15">
      <c r="B93" s="70"/>
      <c r="C93" s="2"/>
      <c r="D93" s="5"/>
      <c r="E93" s="12" t="s">
        <v>13</v>
      </c>
      <c r="F93" s="51">
        <v>612000</v>
      </c>
      <c r="G93" s="91" t="s">
        <v>21</v>
      </c>
      <c r="H93" s="112">
        <v>31960</v>
      </c>
      <c r="I93" s="113">
        <v>15602.7</v>
      </c>
      <c r="J93" s="162">
        <v>18026</v>
      </c>
      <c r="K93" s="9"/>
      <c r="L93" s="9"/>
      <c r="M93" s="9"/>
      <c r="N93" s="9">
        <f t="shared" si="17"/>
        <v>18026</v>
      </c>
      <c r="O93" s="69">
        <f t="shared" si="16"/>
        <v>56.401752190237794</v>
      </c>
    </row>
    <row r="94" spans="2:15">
      <c r="B94" s="70"/>
      <c r="C94" s="2"/>
      <c r="D94" s="5"/>
      <c r="E94" s="12" t="s">
        <v>13</v>
      </c>
      <c r="F94" s="51">
        <v>613000</v>
      </c>
      <c r="G94" s="91" t="s">
        <v>22</v>
      </c>
      <c r="H94" s="112">
        <v>682225</v>
      </c>
      <c r="I94" s="113">
        <f t="shared" ref="I94:M94" si="21">SUM(I95:I106)</f>
        <v>201152.17</v>
      </c>
      <c r="J94" s="112">
        <f t="shared" si="21"/>
        <v>537144</v>
      </c>
      <c r="K94" s="9">
        <f t="shared" si="21"/>
        <v>0</v>
      </c>
      <c r="L94" s="9">
        <f t="shared" si="21"/>
        <v>77552</v>
      </c>
      <c r="M94" s="9">
        <f t="shared" si="21"/>
        <v>0</v>
      </c>
      <c r="N94" s="9">
        <f t="shared" si="17"/>
        <v>614696</v>
      </c>
      <c r="O94" s="69">
        <f t="shared" si="16"/>
        <v>90.101652680567256</v>
      </c>
    </row>
    <row r="95" spans="2:15" ht="11.1" customHeight="1">
      <c r="B95" s="70"/>
      <c r="C95" s="2"/>
      <c r="D95" s="5"/>
      <c r="E95" s="5"/>
      <c r="F95" s="19">
        <v>613100</v>
      </c>
      <c r="G95" s="92" t="s">
        <v>23</v>
      </c>
      <c r="H95" s="110">
        <v>1000</v>
      </c>
      <c r="I95" s="111">
        <v>357.5</v>
      </c>
      <c r="J95" s="110">
        <v>1000</v>
      </c>
      <c r="K95" s="6"/>
      <c r="L95" s="6"/>
      <c r="M95" s="6"/>
      <c r="N95" s="6">
        <f t="shared" si="17"/>
        <v>1000</v>
      </c>
      <c r="O95" s="69">
        <f t="shared" si="16"/>
        <v>100</v>
      </c>
    </row>
    <row r="96" spans="2:15" ht="11.1" customHeight="1">
      <c r="B96" s="70"/>
      <c r="C96" s="2"/>
      <c r="D96" s="5"/>
      <c r="E96" s="5"/>
      <c r="F96" s="19">
        <v>613217</v>
      </c>
      <c r="G96" s="92" t="s">
        <v>59</v>
      </c>
      <c r="H96" s="153">
        <v>140000</v>
      </c>
      <c r="I96" s="154">
        <v>92899.33</v>
      </c>
      <c r="J96" s="153">
        <v>154000</v>
      </c>
      <c r="K96" s="155"/>
      <c r="L96" s="155"/>
      <c r="M96" s="155"/>
      <c r="N96" s="155">
        <f t="shared" si="17"/>
        <v>154000</v>
      </c>
      <c r="O96" s="69">
        <f t="shared" si="16"/>
        <v>110</v>
      </c>
    </row>
    <row r="97" spans="2:15">
      <c r="B97" s="72"/>
      <c r="C97" s="10"/>
      <c r="D97" s="13"/>
      <c r="E97" s="12"/>
      <c r="F97" s="19">
        <v>613324</v>
      </c>
      <c r="G97" s="92" t="s">
        <v>60</v>
      </c>
      <c r="H97" s="110">
        <v>40000</v>
      </c>
      <c r="I97" s="111">
        <v>21880</v>
      </c>
      <c r="J97" s="110">
        <v>60000</v>
      </c>
      <c r="K97" s="6"/>
      <c r="L97" s="6"/>
      <c r="M97" s="6"/>
      <c r="N97" s="6">
        <f t="shared" si="17"/>
        <v>60000</v>
      </c>
      <c r="O97" s="69">
        <f t="shared" si="16"/>
        <v>150</v>
      </c>
    </row>
    <row r="98" spans="2:15">
      <c r="B98" s="72"/>
      <c r="C98" s="10"/>
      <c r="D98" s="13"/>
      <c r="E98" s="12"/>
      <c r="F98" s="19">
        <v>613480</v>
      </c>
      <c r="G98" s="50" t="s">
        <v>218</v>
      </c>
      <c r="H98" s="110">
        <v>80000</v>
      </c>
      <c r="I98" s="111">
        <v>0</v>
      </c>
      <c r="J98" s="110">
        <v>30000</v>
      </c>
      <c r="K98" s="6"/>
      <c r="L98" s="6">
        <v>50000</v>
      </c>
      <c r="M98" s="6"/>
      <c r="N98" s="6">
        <f t="shared" si="17"/>
        <v>80000</v>
      </c>
      <c r="O98" s="69"/>
    </row>
    <row r="99" spans="2:15" s="1" customFormat="1">
      <c r="B99" s="70"/>
      <c r="C99" s="2"/>
      <c r="D99" s="5"/>
      <c r="E99" s="5"/>
      <c r="F99" s="19">
        <v>613724</v>
      </c>
      <c r="G99" s="92" t="s">
        <v>61</v>
      </c>
      <c r="H99" s="110">
        <v>200000</v>
      </c>
      <c r="I99" s="111">
        <v>67921.5</v>
      </c>
      <c r="J99" s="110">
        <v>200000</v>
      </c>
      <c r="K99" s="9"/>
      <c r="L99" s="6"/>
      <c r="M99" s="9"/>
      <c r="N99" s="6">
        <f t="shared" si="17"/>
        <v>200000</v>
      </c>
      <c r="O99" s="69">
        <f t="shared" si="16"/>
        <v>100</v>
      </c>
    </row>
    <row r="100" spans="2:15" ht="11.65" customHeight="1">
      <c r="B100" s="70"/>
      <c r="C100" s="2"/>
      <c r="D100" s="5"/>
      <c r="E100" s="5"/>
      <c r="F100" s="19">
        <v>613726</v>
      </c>
      <c r="G100" s="92" t="s">
        <v>62</v>
      </c>
      <c r="H100" s="110">
        <v>52552</v>
      </c>
      <c r="I100" s="111">
        <v>17518.419999999998</v>
      </c>
      <c r="J100" s="110">
        <v>30000</v>
      </c>
      <c r="K100" s="6"/>
      <c r="L100" s="6">
        <v>27552</v>
      </c>
      <c r="M100" s="6"/>
      <c r="N100" s="6">
        <f t="shared" si="17"/>
        <v>57552</v>
      </c>
      <c r="O100" s="69">
        <f t="shared" si="16"/>
        <v>109.5143857512559</v>
      </c>
    </row>
    <row r="101" spans="2:15" ht="11.65" customHeight="1">
      <c r="B101" s="70"/>
      <c r="C101" s="2"/>
      <c r="D101" s="5"/>
      <c r="E101" s="5"/>
      <c r="F101" s="19">
        <v>613727</v>
      </c>
      <c r="G101" s="92" t="s">
        <v>190</v>
      </c>
      <c r="H101" s="110">
        <v>0</v>
      </c>
      <c r="I101" s="111">
        <v>0</v>
      </c>
      <c r="J101" s="110">
        <v>0</v>
      </c>
      <c r="K101" s="6"/>
      <c r="L101" s="6"/>
      <c r="M101" s="6"/>
      <c r="N101" s="6">
        <f t="shared" si="17"/>
        <v>0</v>
      </c>
      <c r="O101" s="69" t="e">
        <f t="shared" si="16"/>
        <v>#DIV/0!</v>
      </c>
    </row>
    <row r="102" spans="2:15" ht="11.65" customHeight="1">
      <c r="B102" s="70"/>
      <c r="C102" s="2"/>
      <c r="D102" s="5"/>
      <c r="E102" s="5"/>
      <c r="F102" s="19">
        <v>613727</v>
      </c>
      <c r="G102" s="92" t="s">
        <v>191</v>
      </c>
      <c r="H102" s="110">
        <v>0</v>
      </c>
      <c r="I102" s="111">
        <v>0</v>
      </c>
      <c r="J102" s="110">
        <v>0</v>
      </c>
      <c r="K102" s="6"/>
      <c r="L102" s="6"/>
      <c r="M102" s="6"/>
      <c r="N102" s="6">
        <f t="shared" si="17"/>
        <v>0</v>
      </c>
      <c r="O102" s="69" t="e">
        <f t="shared" si="16"/>
        <v>#DIV/0!</v>
      </c>
    </row>
    <row r="103" spans="2:15">
      <c r="B103" s="70"/>
      <c r="C103" s="2"/>
      <c r="D103" s="5"/>
      <c r="E103" s="5"/>
      <c r="F103" s="19">
        <v>613727</v>
      </c>
      <c r="G103" s="92" t="s">
        <v>63</v>
      </c>
      <c r="H103" s="110">
        <v>1000</v>
      </c>
      <c r="I103" s="111">
        <v>0</v>
      </c>
      <c r="J103" s="110">
        <v>1000</v>
      </c>
      <c r="K103" s="6"/>
      <c r="L103" s="6"/>
      <c r="M103" s="6"/>
      <c r="N103" s="6">
        <f t="shared" si="17"/>
        <v>1000</v>
      </c>
      <c r="O103" s="69">
        <f t="shared" si="16"/>
        <v>100</v>
      </c>
    </row>
    <row r="104" spans="2:15">
      <c r="B104" s="70"/>
      <c r="C104" s="2"/>
      <c r="D104" s="5"/>
      <c r="E104" s="5"/>
      <c r="F104" s="19">
        <v>613727</v>
      </c>
      <c r="G104" s="92" t="s">
        <v>225</v>
      </c>
      <c r="H104" s="110">
        <v>15000</v>
      </c>
      <c r="I104" s="111">
        <v>0</v>
      </c>
      <c r="J104" s="110">
        <v>60000</v>
      </c>
      <c r="K104" s="6"/>
      <c r="L104" s="6">
        <v>0</v>
      </c>
      <c r="M104" s="6"/>
      <c r="N104" s="6">
        <f t="shared" si="17"/>
        <v>60000</v>
      </c>
      <c r="O104" s="69">
        <f t="shared" si="16"/>
        <v>400</v>
      </c>
    </row>
    <row r="105" spans="2:15">
      <c r="B105" s="70"/>
      <c r="C105" s="2"/>
      <c r="D105" s="5"/>
      <c r="E105" s="5"/>
      <c r="F105" s="19">
        <v>613983</v>
      </c>
      <c r="G105" s="92" t="s">
        <v>31</v>
      </c>
      <c r="H105" s="110">
        <v>973</v>
      </c>
      <c r="I105" s="111">
        <v>575.41999999999996</v>
      </c>
      <c r="J105" s="110">
        <v>1144</v>
      </c>
      <c r="K105" s="6"/>
      <c r="L105" s="6"/>
      <c r="M105" s="6"/>
      <c r="N105" s="6">
        <f t="shared" si="17"/>
        <v>1144</v>
      </c>
      <c r="O105" s="69">
        <f t="shared" si="16"/>
        <v>117.57451181911613</v>
      </c>
    </row>
    <row r="106" spans="2:15" ht="11.65" customHeight="1">
      <c r="B106" s="70"/>
      <c r="C106" s="2"/>
      <c r="D106" s="5"/>
      <c r="E106" s="5"/>
      <c r="F106" s="19">
        <v>613990</v>
      </c>
      <c r="G106" s="92" t="s">
        <v>64</v>
      </c>
      <c r="H106" s="110">
        <v>151700</v>
      </c>
      <c r="I106" s="111">
        <v>0</v>
      </c>
      <c r="J106" s="110"/>
      <c r="K106" s="6"/>
      <c r="L106" s="6"/>
      <c r="M106" s="6"/>
      <c r="N106" s="6">
        <f t="shared" si="17"/>
        <v>0</v>
      </c>
      <c r="O106" s="69">
        <f t="shared" si="16"/>
        <v>0</v>
      </c>
    </row>
    <row r="107" spans="2:15" ht="11.65" customHeight="1">
      <c r="B107" s="72"/>
      <c r="C107" s="10"/>
      <c r="D107" s="13"/>
      <c r="E107" s="13"/>
      <c r="F107" s="51">
        <v>614000</v>
      </c>
      <c r="G107" s="91" t="s">
        <v>35</v>
      </c>
      <c r="H107" s="112">
        <v>0</v>
      </c>
      <c r="I107" s="113">
        <f t="shared" ref="I107:M107" si="22">I108</f>
        <v>0</v>
      </c>
      <c r="J107" s="112">
        <f t="shared" si="22"/>
        <v>0</v>
      </c>
      <c r="K107" s="9">
        <f t="shared" si="22"/>
        <v>0</v>
      </c>
      <c r="L107" s="9">
        <f t="shared" si="22"/>
        <v>0</v>
      </c>
      <c r="M107" s="9">
        <f t="shared" si="22"/>
        <v>0</v>
      </c>
      <c r="N107" s="9">
        <f t="shared" si="17"/>
        <v>0</v>
      </c>
      <c r="O107" s="69" t="e">
        <f t="shared" si="16"/>
        <v>#DIV/0!</v>
      </c>
    </row>
    <row r="108" spans="2:15" ht="12.75" customHeight="1">
      <c r="B108" s="70"/>
      <c r="C108" s="2"/>
      <c r="D108" s="5"/>
      <c r="E108" s="14" t="s">
        <v>52</v>
      </c>
      <c r="F108" s="19"/>
      <c r="G108" s="95"/>
      <c r="H108" s="110">
        <v>0</v>
      </c>
      <c r="I108" s="111">
        <v>0</v>
      </c>
      <c r="J108" s="110">
        <v>0</v>
      </c>
      <c r="K108" s="6"/>
      <c r="L108" s="6"/>
      <c r="M108" s="6"/>
      <c r="N108" s="6">
        <f t="shared" si="17"/>
        <v>0</v>
      </c>
      <c r="O108" s="69" t="e">
        <f t="shared" si="16"/>
        <v>#DIV/0!</v>
      </c>
    </row>
    <row r="109" spans="2:15">
      <c r="B109" s="72"/>
      <c r="C109" s="10"/>
      <c r="D109" s="13"/>
      <c r="E109" s="12"/>
      <c r="F109" s="51">
        <v>615000</v>
      </c>
      <c r="G109" s="91" t="s">
        <v>65</v>
      </c>
      <c r="H109" s="112">
        <v>10000</v>
      </c>
      <c r="I109" s="113">
        <f t="shared" ref="I109:M110" si="23">I110</f>
        <v>0</v>
      </c>
      <c r="J109" s="112">
        <f t="shared" si="23"/>
        <v>0</v>
      </c>
      <c r="K109" s="9">
        <f t="shared" si="23"/>
        <v>0</v>
      </c>
      <c r="L109" s="9">
        <f t="shared" si="23"/>
        <v>0</v>
      </c>
      <c r="M109" s="9">
        <f t="shared" si="23"/>
        <v>0</v>
      </c>
      <c r="N109" s="9">
        <f t="shared" si="17"/>
        <v>0</v>
      </c>
      <c r="O109" s="69">
        <f t="shared" si="16"/>
        <v>0</v>
      </c>
    </row>
    <row r="110" spans="2:15">
      <c r="B110" s="70"/>
      <c r="C110" s="2"/>
      <c r="D110" s="5"/>
      <c r="E110" s="14" t="s">
        <v>52</v>
      </c>
      <c r="F110" s="19">
        <v>615311</v>
      </c>
      <c r="G110" s="92" t="s">
        <v>66</v>
      </c>
      <c r="H110" s="110">
        <v>10000</v>
      </c>
      <c r="I110" s="111">
        <f>I111</f>
        <v>0</v>
      </c>
      <c r="J110" s="110">
        <f>J111</f>
        <v>0</v>
      </c>
      <c r="K110" s="6">
        <f t="shared" si="23"/>
        <v>0</v>
      </c>
      <c r="L110" s="6">
        <f t="shared" si="23"/>
        <v>0</v>
      </c>
      <c r="M110" s="6">
        <f t="shared" si="23"/>
        <v>0</v>
      </c>
      <c r="N110" s="6">
        <f t="shared" si="17"/>
        <v>0</v>
      </c>
      <c r="O110" s="69">
        <f t="shared" si="16"/>
        <v>0</v>
      </c>
    </row>
    <row r="111" spans="2:15">
      <c r="B111" s="70"/>
      <c r="C111" s="2"/>
      <c r="D111" s="5"/>
      <c r="E111" s="14"/>
      <c r="F111" s="84">
        <v>1</v>
      </c>
      <c r="G111" s="96" t="s">
        <v>188</v>
      </c>
      <c r="H111" s="110">
        <v>10000</v>
      </c>
      <c r="I111" s="111">
        <v>0</v>
      </c>
      <c r="J111" s="110">
        <v>0</v>
      </c>
      <c r="K111" s="6"/>
      <c r="L111" s="6">
        <v>0</v>
      </c>
      <c r="M111" s="6"/>
      <c r="N111" s="6">
        <f t="shared" si="17"/>
        <v>0</v>
      </c>
      <c r="O111" s="69">
        <f t="shared" si="16"/>
        <v>0</v>
      </c>
    </row>
    <row r="112" spans="2:15" ht="10.5" customHeight="1">
      <c r="B112" s="70"/>
      <c r="C112" s="2"/>
      <c r="D112" s="5"/>
      <c r="E112" s="14"/>
      <c r="F112" s="19"/>
      <c r="G112" s="96"/>
      <c r="H112" s="110"/>
      <c r="I112" s="111"/>
      <c r="J112" s="110"/>
      <c r="K112" s="6"/>
      <c r="L112" s="6"/>
      <c r="M112" s="6"/>
      <c r="N112" s="6"/>
      <c r="O112" s="69"/>
    </row>
    <row r="113" spans="2:15">
      <c r="B113" s="72"/>
      <c r="C113" s="10"/>
      <c r="D113" s="13"/>
      <c r="E113" s="12" t="s">
        <v>36</v>
      </c>
      <c r="F113" s="51">
        <v>821000</v>
      </c>
      <c r="G113" s="91" t="s">
        <v>37</v>
      </c>
      <c r="H113" s="112">
        <v>8331024</v>
      </c>
      <c r="I113" s="113">
        <f>SUM(I114+I115+I118+I121+I124+I127+I128+I131+I134+I137+I140)</f>
        <v>3142117.85</v>
      </c>
      <c r="J113" s="112">
        <f>SUM(J114+J115+J118+J121+J124+J127+J128+J131+J134+J137+J140)</f>
        <v>2416233</v>
      </c>
      <c r="K113" s="9">
        <f>SUM(K114+K115+K118+K121+K124+K127+K128+K131+K134+K137+K140)</f>
        <v>0</v>
      </c>
      <c r="L113" s="9">
        <f>SUM(L114+L115+L118+L121+L124+L127+L128+L131+L134+L137+L140)</f>
        <v>3454922</v>
      </c>
      <c r="M113" s="9">
        <f>SUM(M114+M115+M118+M121+M124+M127+M128+M131+M134+M137+M140)</f>
        <v>0</v>
      </c>
      <c r="N113" s="9">
        <f t="shared" ref="N113:N116" si="24">J113+K113+L113+M113</f>
        <v>5871155</v>
      </c>
      <c r="O113" s="69">
        <f>N113/H113%</f>
        <v>70.473389585721989</v>
      </c>
    </row>
    <row r="114" spans="2:15" ht="36.75" customHeight="1">
      <c r="B114" s="70"/>
      <c r="C114" s="2"/>
      <c r="D114" s="5"/>
      <c r="E114" s="14"/>
      <c r="F114" s="51">
        <v>821100</v>
      </c>
      <c r="G114" s="94" t="s">
        <v>222</v>
      </c>
      <c r="H114" s="112">
        <v>120000</v>
      </c>
      <c r="I114" s="113">
        <v>92741.25</v>
      </c>
      <c r="J114" s="112">
        <v>35000</v>
      </c>
      <c r="K114" s="9"/>
      <c r="L114" s="9"/>
      <c r="M114" s="9"/>
      <c r="N114" s="9">
        <f t="shared" si="24"/>
        <v>35000</v>
      </c>
      <c r="O114" s="69">
        <f>N114/H114%</f>
        <v>29.166666666666668</v>
      </c>
    </row>
    <row r="115" spans="2:15">
      <c r="B115" s="70"/>
      <c r="C115" s="2"/>
      <c r="D115" s="5"/>
      <c r="E115" s="14"/>
      <c r="F115" s="51">
        <v>821211</v>
      </c>
      <c r="G115" s="91" t="s">
        <v>67</v>
      </c>
      <c r="H115" s="112">
        <v>2274802</v>
      </c>
      <c r="I115" s="113">
        <f>SUM(I116:I116)</f>
        <v>756074.12</v>
      </c>
      <c r="J115" s="112">
        <f>SUM(J116:J116)</f>
        <v>1176224</v>
      </c>
      <c r="K115" s="9">
        <f>SUM(K116:K116)</f>
        <v>0</v>
      </c>
      <c r="L115" s="9">
        <f>SUM(L116:L116)</f>
        <v>722112</v>
      </c>
      <c r="M115" s="9">
        <f>SUM(M116:M116)</f>
        <v>0</v>
      </c>
      <c r="N115" s="9">
        <f t="shared" si="24"/>
        <v>1898336</v>
      </c>
      <c r="O115" s="69">
        <f>N115/H115%</f>
        <v>83.450603612973794</v>
      </c>
    </row>
    <row r="116" spans="2:15">
      <c r="B116" s="70"/>
      <c r="C116" s="2"/>
      <c r="D116" s="5"/>
      <c r="E116" s="14"/>
      <c r="F116" s="19">
        <v>1</v>
      </c>
      <c r="G116" s="92" t="s">
        <v>67</v>
      </c>
      <c r="H116" s="110">
        <v>2274802</v>
      </c>
      <c r="I116" s="111">
        <v>756074.12</v>
      </c>
      <c r="J116" s="110">
        <v>1176224</v>
      </c>
      <c r="K116" s="6"/>
      <c r="L116" s="6">
        <v>722112</v>
      </c>
      <c r="M116" s="6"/>
      <c r="N116" s="6">
        <f t="shared" si="24"/>
        <v>1898336</v>
      </c>
      <c r="O116" s="69">
        <f>N116/H116%</f>
        <v>83.450603612973794</v>
      </c>
    </row>
    <row r="117" spans="2:15" ht="13.15" customHeight="1">
      <c r="B117" s="70"/>
      <c r="C117" s="2"/>
      <c r="D117" s="5"/>
      <c r="E117" s="14"/>
      <c r="F117" s="19"/>
      <c r="G117" s="92"/>
      <c r="H117" s="110"/>
      <c r="I117" s="111"/>
      <c r="J117" s="110"/>
      <c r="K117" s="6"/>
      <c r="L117" s="6"/>
      <c r="M117" s="9"/>
      <c r="N117" s="6"/>
      <c r="O117" s="69"/>
    </row>
    <row r="118" spans="2:15">
      <c r="B118" s="70"/>
      <c r="C118" s="2"/>
      <c r="D118" s="5"/>
      <c r="E118" s="14"/>
      <c r="F118" s="51">
        <v>821221</v>
      </c>
      <c r="G118" s="91" t="s">
        <v>68</v>
      </c>
      <c r="H118" s="112">
        <v>587600</v>
      </c>
      <c r="I118" s="143">
        <f>SUM(I119:I119)</f>
        <v>61063.64</v>
      </c>
      <c r="J118" s="112">
        <f>SUM(J119:J120)</f>
        <v>424118</v>
      </c>
      <c r="K118" s="9">
        <f>SUM(K119:K120)</f>
        <v>0</v>
      </c>
      <c r="L118" s="9">
        <f>SUM(L119:L120)</f>
        <v>161958</v>
      </c>
      <c r="M118" s="9">
        <f>SUM(M119:M120)</f>
        <v>0</v>
      </c>
      <c r="N118" s="9">
        <f t="shared" ref="N118:N119" si="25">J118+K118+L118+M118</f>
        <v>586076</v>
      </c>
      <c r="O118" s="69">
        <f>N118/H118%</f>
        <v>99.740639891082367</v>
      </c>
    </row>
    <row r="119" spans="2:15">
      <c r="B119" s="70"/>
      <c r="C119" s="2"/>
      <c r="D119" s="5"/>
      <c r="E119" s="14"/>
      <c r="F119" s="85">
        <v>1</v>
      </c>
      <c r="G119" s="92" t="s">
        <v>68</v>
      </c>
      <c r="H119" s="116">
        <v>587600</v>
      </c>
      <c r="I119" s="117">
        <v>61063.64</v>
      </c>
      <c r="J119" s="125">
        <v>424118</v>
      </c>
      <c r="K119" s="37"/>
      <c r="L119" s="38">
        <v>161958</v>
      </c>
      <c r="M119" s="37"/>
      <c r="N119" s="37">
        <f t="shared" si="25"/>
        <v>586076</v>
      </c>
      <c r="O119" s="265">
        <f>N119/H119%</f>
        <v>99.740639891082367</v>
      </c>
    </row>
    <row r="120" spans="2:15">
      <c r="B120" s="70"/>
      <c r="C120" s="2"/>
      <c r="D120" s="5"/>
      <c r="E120" s="39"/>
      <c r="F120" s="85"/>
      <c r="G120" s="98"/>
      <c r="H120" s="116"/>
      <c r="I120" s="117"/>
      <c r="J120" s="116"/>
      <c r="K120" s="41"/>
      <c r="L120" s="38"/>
      <c r="M120" s="40"/>
      <c r="N120" s="37"/>
      <c r="O120" s="74"/>
    </row>
    <row r="121" spans="2:15">
      <c r="B121" s="70"/>
      <c r="C121" s="2"/>
      <c r="D121" s="5"/>
      <c r="E121" s="5"/>
      <c r="F121" s="51">
        <v>821223</v>
      </c>
      <c r="G121" s="91" t="s">
        <v>69</v>
      </c>
      <c r="H121" s="112">
        <v>485346</v>
      </c>
      <c r="I121" s="113">
        <f>SUM(I122:I122)</f>
        <v>118679.14</v>
      </c>
      <c r="J121" s="112">
        <f>SUM(J122:J122)</f>
        <v>62005</v>
      </c>
      <c r="K121" s="9">
        <f>SUM(K122:K122)</f>
        <v>0</v>
      </c>
      <c r="L121" s="9">
        <f>SUM(L122:L122)</f>
        <v>152995</v>
      </c>
      <c r="M121" s="9">
        <f>SUM(M122:M122)</f>
        <v>0</v>
      </c>
      <c r="N121" s="9">
        <f t="shared" ref="N121:N122" si="26">J121+K121+L121+M121</f>
        <v>215000</v>
      </c>
      <c r="O121" s="69">
        <f>N121/H121%</f>
        <v>44.298294412645824</v>
      </c>
    </row>
    <row r="122" spans="2:15">
      <c r="B122" s="70"/>
      <c r="C122" s="2"/>
      <c r="D122" s="5"/>
      <c r="E122" s="5"/>
      <c r="F122" s="19">
        <v>1</v>
      </c>
      <c r="G122" s="92" t="s">
        <v>69</v>
      </c>
      <c r="H122" s="110">
        <v>485346</v>
      </c>
      <c r="I122" s="111">
        <v>118679.14</v>
      </c>
      <c r="J122" s="110">
        <v>62005</v>
      </c>
      <c r="K122" s="6"/>
      <c r="L122" s="6">
        <v>152995</v>
      </c>
      <c r="M122" s="6"/>
      <c r="N122" s="6">
        <f t="shared" si="26"/>
        <v>215000</v>
      </c>
      <c r="O122" s="69"/>
    </row>
    <row r="123" spans="2:15">
      <c r="B123" s="70"/>
      <c r="C123" s="2"/>
      <c r="D123" s="5"/>
      <c r="E123" s="5"/>
      <c r="F123" s="19"/>
      <c r="G123" s="42"/>
      <c r="H123" s="112"/>
      <c r="I123" s="113"/>
      <c r="J123" s="110"/>
      <c r="K123" s="9"/>
      <c r="L123" s="6"/>
      <c r="M123" s="6"/>
      <c r="N123" s="6"/>
      <c r="O123" s="69"/>
    </row>
    <row r="124" spans="2:15">
      <c r="B124" s="70"/>
      <c r="C124" s="2"/>
      <c r="D124" s="5"/>
      <c r="E124" s="5"/>
      <c r="F124" s="51">
        <v>821224</v>
      </c>
      <c r="G124" s="91" t="s">
        <v>70</v>
      </c>
      <c r="H124" s="112">
        <v>40000</v>
      </c>
      <c r="I124" s="113">
        <f t="shared" ref="I124:N124" si="27">SUM(I125:I125)</f>
        <v>0</v>
      </c>
      <c r="J124" s="112">
        <f t="shared" si="27"/>
        <v>36000</v>
      </c>
      <c r="K124" s="9">
        <f t="shared" si="27"/>
        <v>0</v>
      </c>
      <c r="L124" s="9">
        <f t="shared" si="27"/>
        <v>15000</v>
      </c>
      <c r="M124" s="9">
        <f t="shared" si="27"/>
        <v>0</v>
      </c>
      <c r="N124" s="9">
        <f t="shared" si="27"/>
        <v>51000</v>
      </c>
      <c r="O124" s="69">
        <f>N124/H124%</f>
        <v>127.5</v>
      </c>
    </row>
    <row r="125" spans="2:15">
      <c r="B125" s="70"/>
      <c r="C125" s="2"/>
      <c r="D125" s="5"/>
      <c r="E125" s="5"/>
      <c r="F125" s="19">
        <v>1</v>
      </c>
      <c r="G125" s="92" t="s">
        <v>70</v>
      </c>
      <c r="H125" s="110">
        <v>40000</v>
      </c>
      <c r="I125" s="111">
        <v>0</v>
      </c>
      <c r="J125" s="110">
        <v>36000</v>
      </c>
      <c r="K125" s="6"/>
      <c r="L125" s="6">
        <v>15000</v>
      </c>
      <c r="M125" s="6"/>
      <c r="N125" s="6">
        <f>J125+K125+L125+M125</f>
        <v>51000</v>
      </c>
      <c r="O125" s="69"/>
    </row>
    <row r="126" spans="2:15">
      <c r="B126" s="70"/>
      <c r="C126" s="2"/>
      <c r="D126" s="5"/>
      <c r="E126" s="5"/>
      <c r="F126" s="19"/>
      <c r="G126" s="92"/>
      <c r="H126" s="110"/>
      <c r="I126" s="111"/>
      <c r="J126" s="110"/>
      <c r="K126" s="6"/>
      <c r="L126" s="6"/>
      <c r="M126" s="6"/>
      <c r="N126" s="6"/>
      <c r="O126" s="69"/>
    </row>
    <row r="127" spans="2:15" s="1" customFormat="1">
      <c r="B127" s="70"/>
      <c r="C127" s="2"/>
      <c r="D127" s="5"/>
      <c r="E127" s="5"/>
      <c r="F127" s="51">
        <v>821310</v>
      </c>
      <c r="G127" s="91" t="s">
        <v>54</v>
      </c>
      <c r="H127" s="112">
        <v>0</v>
      </c>
      <c r="I127" s="113"/>
      <c r="J127" s="112">
        <v>0</v>
      </c>
      <c r="K127" s="9"/>
      <c r="L127" s="9">
        <v>0</v>
      </c>
      <c r="M127" s="9"/>
      <c r="N127" s="9">
        <f t="shared" ref="N127:N129" si="28">J127+K127+L127+M127</f>
        <v>0</v>
      </c>
      <c r="O127" s="69" t="e">
        <f>N127/H127%</f>
        <v>#DIV/0!</v>
      </c>
    </row>
    <row r="128" spans="2:15" s="1" customFormat="1">
      <c r="B128" s="70"/>
      <c r="C128" s="2"/>
      <c r="D128" s="5"/>
      <c r="E128" s="5"/>
      <c r="F128" s="51">
        <v>821520</v>
      </c>
      <c r="G128" s="91" t="s">
        <v>71</v>
      </c>
      <c r="H128" s="112">
        <v>238000</v>
      </c>
      <c r="I128" s="143">
        <f>SUM(I129:I129)</f>
        <v>12636</v>
      </c>
      <c r="J128" s="112">
        <f>SUM(J129:J130)</f>
        <v>0</v>
      </c>
      <c r="K128" s="9">
        <f>SUM(K129:K130)</f>
        <v>0</v>
      </c>
      <c r="L128" s="9">
        <f>SUM(L129:L130)</f>
        <v>231000</v>
      </c>
      <c r="M128" s="9">
        <f>SUM(M129:M130)</f>
        <v>0</v>
      </c>
      <c r="N128" s="9">
        <f t="shared" si="28"/>
        <v>231000</v>
      </c>
      <c r="O128" s="69">
        <f>N128/H128%</f>
        <v>97.058823529411768</v>
      </c>
    </row>
    <row r="129" spans="2:15" s="1" customFormat="1">
      <c r="B129" s="70"/>
      <c r="C129" s="2"/>
      <c r="D129" s="5"/>
      <c r="E129" s="5"/>
      <c r="F129" s="19">
        <v>1</v>
      </c>
      <c r="G129" s="92" t="s">
        <v>71</v>
      </c>
      <c r="H129" s="110">
        <v>238000</v>
      </c>
      <c r="I129" s="111">
        <v>12636</v>
      </c>
      <c r="J129" s="110">
        <v>0</v>
      </c>
      <c r="K129" s="6"/>
      <c r="L129" s="6">
        <v>231000</v>
      </c>
      <c r="M129" s="6"/>
      <c r="N129" s="6">
        <f t="shared" si="28"/>
        <v>231000</v>
      </c>
      <c r="O129" s="69"/>
    </row>
    <row r="130" spans="2:15" s="1" customFormat="1">
      <c r="B130" s="70"/>
      <c r="C130" s="2"/>
      <c r="D130" s="5"/>
      <c r="E130" s="5"/>
      <c r="F130" s="19"/>
      <c r="G130" s="95"/>
      <c r="H130" s="110"/>
      <c r="I130" s="111"/>
      <c r="J130" s="110"/>
      <c r="K130" s="6"/>
      <c r="L130" s="6"/>
      <c r="M130" s="6"/>
      <c r="N130" s="6"/>
      <c r="O130" s="69"/>
    </row>
    <row r="131" spans="2:15">
      <c r="B131" s="70"/>
      <c r="C131" s="2"/>
      <c r="D131" s="5"/>
      <c r="E131" s="5"/>
      <c r="F131" s="51">
        <v>821590</v>
      </c>
      <c r="G131" s="91" t="s">
        <v>72</v>
      </c>
      <c r="H131" s="112">
        <v>90000</v>
      </c>
      <c r="I131" s="113">
        <f>I132+I133</f>
        <v>0</v>
      </c>
      <c r="J131" s="112">
        <f>J132+J133</f>
        <v>2784</v>
      </c>
      <c r="K131" s="9">
        <f>K132+K133</f>
        <v>0</v>
      </c>
      <c r="L131" s="9">
        <f>L132+L133</f>
        <v>87216</v>
      </c>
      <c r="M131" s="9">
        <f>M132+M133</f>
        <v>0</v>
      </c>
      <c r="N131" s="9">
        <f t="shared" ref="N131:N135" si="29">J131+K131+L131+M131</f>
        <v>90000</v>
      </c>
      <c r="O131" s="69">
        <f>N131/H131%</f>
        <v>100</v>
      </c>
    </row>
    <row r="132" spans="2:15">
      <c r="B132" s="70"/>
      <c r="C132" s="2"/>
      <c r="D132" s="5"/>
      <c r="E132" s="5"/>
      <c r="F132" s="19">
        <v>1</v>
      </c>
      <c r="G132" s="92" t="s">
        <v>72</v>
      </c>
      <c r="H132" s="110">
        <v>90000</v>
      </c>
      <c r="I132" s="113">
        <v>0</v>
      </c>
      <c r="J132" s="110">
        <v>2784</v>
      </c>
      <c r="K132" s="6"/>
      <c r="L132" s="6">
        <v>87216</v>
      </c>
      <c r="M132" s="6"/>
      <c r="N132" s="6">
        <f t="shared" si="29"/>
        <v>90000</v>
      </c>
      <c r="O132" s="69"/>
    </row>
    <row r="133" spans="2:15">
      <c r="B133" s="70"/>
      <c r="C133" s="2"/>
      <c r="D133" s="5"/>
      <c r="E133" s="5"/>
      <c r="F133" s="19"/>
      <c r="G133" s="99"/>
      <c r="H133" s="110"/>
      <c r="I133" s="113"/>
      <c r="J133" s="110"/>
      <c r="K133" s="6"/>
      <c r="L133" s="6"/>
      <c r="M133" s="6"/>
      <c r="N133" s="6"/>
      <c r="O133" s="69"/>
    </row>
    <row r="134" spans="2:15">
      <c r="B134" s="70"/>
      <c r="C134" s="2"/>
      <c r="D134" s="5"/>
      <c r="E134" s="5"/>
      <c r="F134" s="51">
        <v>821612</v>
      </c>
      <c r="G134" s="91" t="s">
        <v>73</v>
      </c>
      <c r="H134" s="112">
        <v>4319291</v>
      </c>
      <c r="I134" s="113">
        <f>SUM(I135:I136)</f>
        <v>2100923.7000000002</v>
      </c>
      <c r="J134" s="112">
        <f>SUM(J135:J135)</f>
        <v>660102</v>
      </c>
      <c r="K134" s="9">
        <f>SUM(K135:K135)</f>
        <v>0</v>
      </c>
      <c r="L134" s="9">
        <f>SUM(L135:L135)</f>
        <v>1918656</v>
      </c>
      <c r="M134" s="9">
        <f>SUM(M135:M135)</f>
        <v>0</v>
      </c>
      <c r="N134" s="9">
        <f t="shared" si="29"/>
        <v>2578758</v>
      </c>
      <c r="O134" s="69">
        <f>N134/H134%</f>
        <v>59.703270745129231</v>
      </c>
    </row>
    <row r="135" spans="2:15">
      <c r="B135" s="70"/>
      <c r="C135" s="2"/>
      <c r="D135" s="5"/>
      <c r="E135" s="5"/>
      <c r="F135" s="19">
        <v>1</v>
      </c>
      <c r="G135" s="92" t="s">
        <v>73</v>
      </c>
      <c r="H135" s="132">
        <v>4319291</v>
      </c>
      <c r="I135" s="111">
        <v>2100923.7000000002</v>
      </c>
      <c r="J135" s="141">
        <v>660102</v>
      </c>
      <c r="K135" s="6"/>
      <c r="L135" s="49">
        <v>1918656</v>
      </c>
      <c r="M135" s="6"/>
      <c r="N135" s="6">
        <f t="shared" si="29"/>
        <v>2578758</v>
      </c>
      <c r="O135" s="69"/>
    </row>
    <row r="136" spans="2:15">
      <c r="B136" s="70"/>
      <c r="C136" s="2"/>
      <c r="D136" s="43"/>
      <c r="E136" s="46"/>
      <c r="F136" s="129"/>
      <c r="G136" s="168"/>
      <c r="H136" s="169"/>
      <c r="I136" s="170"/>
      <c r="J136" s="127"/>
      <c r="K136" s="127"/>
      <c r="L136" s="147"/>
      <c r="M136" s="127"/>
      <c r="N136" s="127"/>
      <c r="O136" s="144"/>
    </row>
    <row r="137" spans="2:15">
      <c r="B137" s="70"/>
      <c r="C137" s="2"/>
      <c r="D137" s="5"/>
      <c r="E137" s="45"/>
      <c r="F137" s="86">
        <v>821613</v>
      </c>
      <c r="G137" s="100" t="s">
        <v>164</v>
      </c>
      <c r="H137" s="118">
        <v>0</v>
      </c>
      <c r="I137" s="145">
        <f t="shared" ref="I137:M137" si="30">SUM(I138:I139)</f>
        <v>0</v>
      </c>
      <c r="J137" s="118">
        <f t="shared" si="30"/>
        <v>10000</v>
      </c>
      <c r="K137" s="146">
        <f t="shared" si="30"/>
        <v>0</v>
      </c>
      <c r="L137" s="146">
        <f t="shared" si="30"/>
        <v>0</v>
      </c>
      <c r="M137" s="146">
        <f t="shared" si="30"/>
        <v>0</v>
      </c>
      <c r="N137" s="146">
        <f>J137+K137+L137+M137</f>
        <v>10000</v>
      </c>
      <c r="O137" s="69" t="e">
        <f>N137/H137%</f>
        <v>#DIV/0!</v>
      </c>
    </row>
    <row r="138" spans="2:15">
      <c r="B138" s="70"/>
      <c r="C138" s="2"/>
      <c r="D138" s="5"/>
      <c r="E138" s="5"/>
      <c r="F138" s="19">
        <v>1</v>
      </c>
      <c r="G138" s="43" t="s">
        <v>444</v>
      </c>
      <c r="H138" s="110">
        <v>0</v>
      </c>
      <c r="I138" s="113"/>
      <c r="J138" s="110">
        <v>10000</v>
      </c>
      <c r="K138" s="9"/>
      <c r="L138" s="6">
        <v>0</v>
      </c>
      <c r="M138" s="9"/>
      <c r="N138" s="34">
        <f>J138+K138+L138+M138</f>
        <v>10000</v>
      </c>
      <c r="O138" s="69"/>
    </row>
    <row r="139" spans="2:15">
      <c r="B139" s="70"/>
      <c r="C139" s="2"/>
      <c r="D139" s="5"/>
      <c r="E139" s="5"/>
      <c r="F139" s="19"/>
      <c r="G139" s="43"/>
      <c r="H139" s="110"/>
      <c r="I139" s="113"/>
      <c r="J139" s="112"/>
      <c r="K139" s="9"/>
      <c r="L139" s="6">
        <v>0</v>
      </c>
      <c r="M139" s="9"/>
      <c r="N139" s="34">
        <f>J139+K139+L139+M139</f>
        <v>0</v>
      </c>
      <c r="O139" s="69"/>
    </row>
    <row r="140" spans="2:15">
      <c r="B140" s="70"/>
      <c r="C140" s="2"/>
      <c r="D140" s="5"/>
      <c r="E140" s="5"/>
      <c r="F140" s="51">
        <v>821626</v>
      </c>
      <c r="G140" s="91" t="s">
        <v>74</v>
      </c>
      <c r="H140" s="112">
        <v>175985</v>
      </c>
      <c r="I140" s="113">
        <v>0</v>
      </c>
      <c r="J140" s="112">
        <v>10000</v>
      </c>
      <c r="K140" s="9"/>
      <c r="L140" s="9">
        <v>165985</v>
      </c>
      <c r="M140" s="9"/>
      <c r="N140" s="9">
        <f>J140+K140+L140+M140</f>
        <v>175985</v>
      </c>
      <c r="O140" s="69">
        <f>N140/H140%</f>
        <v>100</v>
      </c>
    </row>
    <row r="141" spans="2:15" ht="11.25" customHeight="1">
      <c r="B141" s="70"/>
      <c r="C141" s="2"/>
      <c r="D141" s="5"/>
      <c r="E141" s="5"/>
      <c r="F141" s="19"/>
      <c r="G141" s="91" t="s">
        <v>38</v>
      </c>
      <c r="H141" s="114">
        <v>10</v>
      </c>
      <c r="I141" s="115">
        <v>8</v>
      </c>
      <c r="J141" s="124">
        <v>10</v>
      </c>
      <c r="K141" s="9"/>
      <c r="L141" s="9"/>
      <c r="M141" s="9"/>
      <c r="N141" s="15">
        <v>10</v>
      </c>
      <c r="O141" s="69">
        <f>N141/H141%</f>
        <v>100</v>
      </c>
    </row>
    <row r="142" spans="2:15">
      <c r="B142" s="148"/>
      <c r="C142" s="149"/>
      <c r="D142" s="150"/>
      <c r="E142" s="150"/>
      <c r="F142" s="151"/>
      <c r="G142" s="152"/>
      <c r="H142" s="153"/>
      <c r="I142" s="154"/>
      <c r="J142" s="153"/>
      <c r="K142" s="155"/>
      <c r="L142" s="155"/>
      <c r="M142" s="155"/>
      <c r="N142" s="155"/>
      <c r="O142" s="156"/>
    </row>
    <row r="143" spans="2:15">
      <c r="B143" s="68">
        <v>10</v>
      </c>
      <c r="C143" s="3" t="s">
        <v>39</v>
      </c>
      <c r="D143" s="3" t="s">
        <v>75</v>
      </c>
      <c r="E143" s="5"/>
      <c r="F143" s="19"/>
      <c r="G143" s="91" t="s">
        <v>203</v>
      </c>
      <c r="H143" s="110"/>
      <c r="I143" s="111"/>
      <c r="J143" s="110"/>
      <c r="K143" s="6"/>
      <c r="L143" s="6"/>
      <c r="M143" s="6"/>
      <c r="N143" s="6"/>
      <c r="O143" s="69"/>
    </row>
    <row r="144" spans="2:15">
      <c r="B144" s="72"/>
      <c r="C144" s="10"/>
      <c r="D144" s="13"/>
      <c r="E144" s="13"/>
      <c r="F144" s="51"/>
      <c r="G144" s="91" t="s">
        <v>11</v>
      </c>
      <c r="H144" s="112">
        <v>450791</v>
      </c>
      <c r="I144" s="113">
        <f>I145+I163</f>
        <v>261139.02999999997</v>
      </c>
      <c r="J144" s="112">
        <f>J145+J163</f>
        <v>465845</v>
      </c>
      <c r="K144" s="9">
        <f>K145+K163</f>
        <v>0</v>
      </c>
      <c r="L144" s="9">
        <f>L145+L163</f>
        <v>0</v>
      </c>
      <c r="M144" s="9">
        <f>M145+M163</f>
        <v>0</v>
      </c>
      <c r="N144" s="9">
        <f t="shared" ref="N144:N163" si="31">J144+K144+L144+M144</f>
        <v>465845</v>
      </c>
      <c r="O144" s="69">
        <f t="shared" ref="O144:O164" si="32">N144/H144%</f>
        <v>103.33946329895673</v>
      </c>
    </row>
    <row r="145" spans="2:15">
      <c r="B145" s="72"/>
      <c r="C145" s="10"/>
      <c r="D145" s="13"/>
      <c r="E145" s="13"/>
      <c r="F145" s="51">
        <v>610000</v>
      </c>
      <c r="G145" s="91" t="s">
        <v>12</v>
      </c>
      <c r="H145" s="112">
        <v>450791</v>
      </c>
      <c r="I145" s="113">
        <f>I146+I155+I156+I161</f>
        <v>261139.02999999997</v>
      </c>
      <c r="J145" s="112">
        <f>J146+J155+J156+J161</f>
        <v>465845</v>
      </c>
      <c r="K145" s="9">
        <f>K146+K155+K156+K161</f>
        <v>0</v>
      </c>
      <c r="L145" s="9">
        <f>L146+L155+L156+L161</f>
        <v>0</v>
      </c>
      <c r="M145" s="9">
        <f>M146+M155+M156+M161</f>
        <v>0</v>
      </c>
      <c r="N145" s="9">
        <f t="shared" si="31"/>
        <v>465845</v>
      </c>
      <c r="O145" s="69">
        <f t="shared" si="32"/>
        <v>103.33946329895673</v>
      </c>
    </row>
    <row r="146" spans="2:15">
      <c r="B146" s="70"/>
      <c r="C146" s="10"/>
      <c r="D146" s="13"/>
      <c r="E146" s="12" t="s">
        <v>13</v>
      </c>
      <c r="F146" s="51">
        <v>611000</v>
      </c>
      <c r="G146" s="91" t="s">
        <v>14</v>
      </c>
      <c r="H146" s="112">
        <v>389937</v>
      </c>
      <c r="I146" s="113">
        <f t="shared" ref="I146:M146" si="33">I147+I150</f>
        <v>229204.4</v>
      </c>
      <c r="J146" s="112">
        <f t="shared" si="33"/>
        <v>421686</v>
      </c>
      <c r="K146" s="9">
        <f t="shared" si="33"/>
        <v>0</v>
      </c>
      <c r="L146" s="9">
        <f t="shared" si="33"/>
        <v>0</v>
      </c>
      <c r="M146" s="9">
        <f t="shared" si="33"/>
        <v>0</v>
      </c>
      <c r="N146" s="9">
        <f t="shared" si="31"/>
        <v>421686</v>
      </c>
      <c r="O146" s="69">
        <f t="shared" si="32"/>
        <v>108.14208449057156</v>
      </c>
    </row>
    <row r="147" spans="2:15">
      <c r="B147" s="70"/>
      <c r="C147" s="2"/>
      <c r="D147" s="5"/>
      <c r="E147" s="5"/>
      <c r="F147" s="19">
        <v>611100</v>
      </c>
      <c r="G147" s="43" t="s">
        <v>15</v>
      </c>
      <c r="H147" s="110">
        <v>322151</v>
      </c>
      <c r="I147" s="111">
        <f t="shared" ref="I147:M147" si="34">I148+I149</f>
        <v>193309.69</v>
      </c>
      <c r="J147" s="110">
        <f t="shared" si="34"/>
        <v>341417</v>
      </c>
      <c r="K147" s="6">
        <f t="shared" si="34"/>
        <v>0</v>
      </c>
      <c r="L147" s="6">
        <f t="shared" si="34"/>
        <v>0</v>
      </c>
      <c r="M147" s="6">
        <f t="shared" si="34"/>
        <v>0</v>
      </c>
      <c r="N147" s="9">
        <f t="shared" si="31"/>
        <v>341417</v>
      </c>
      <c r="O147" s="69">
        <f t="shared" si="32"/>
        <v>105.98042532849502</v>
      </c>
    </row>
    <row r="148" spans="2:15">
      <c r="B148" s="70"/>
      <c r="C148" s="2"/>
      <c r="D148" s="5"/>
      <c r="E148" s="5"/>
      <c r="F148" s="19">
        <v>611110</v>
      </c>
      <c r="G148" s="43" t="s">
        <v>16</v>
      </c>
      <c r="H148" s="110">
        <v>222284</v>
      </c>
      <c r="I148" s="111">
        <v>131253.32</v>
      </c>
      <c r="J148" s="153">
        <v>235578</v>
      </c>
      <c r="K148" s="6"/>
      <c r="L148" s="6"/>
      <c r="M148" s="6"/>
      <c r="N148" s="9">
        <f t="shared" si="31"/>
        <v>235578</v>
      </c>
      <c r="O148" s="69">
        <f t="shared" si="32"/>
        <v>105.98063738280757</v>
      </c>
    </row>
    <row r="149" spans="2:15">
      <c r="B149" s="70"/>
      <c r="C149" s="2"/>
      <c r="D149" s="5"/>
      <c r="E149" s="5"/>
      <c r="F149" s="19">
        <v>611130</v>
      </c>
      <c r="G149" s="43" t="s">
        <v>17</v>
      </c>
      <c r="H149" s="110">
        <v>99867</v>
      </c>
      <c r="I149" s="111">
        <v>62056.37</v>
      </c>
      <c r="J149" s="110">
        <v>105839</v>
      </c>
      <c r="K149" s="6"/>
      <c r="L149" s="6"/>
      <c r="M149" s="6"/>
      <c r="N149" s="9">
        <f t="shared" si="31"/>
        <v>105839</v>
      </c>
      <c r="O149" s="69">
        <f t="shared" si="32"/>
        <v>105.97995333793946</v>
      </c>
    </row>
    <row r="150" spans="2:15">
      <c r="B150" s="68"/>
      <c r="C150" s="3"/>
      <c r="D150" s="3"/>
      <c r="E150" s="3"/>
      <c r="F150" s="19">
        <v>611200</v>
      </c>
      <c r="G150" s="43" t="s">
        <v>18</v>
      </c>
      <c r="H150" s="110">
        <v>67786</v>
      </c>
      <c r="I150" s="111">
        <f t="shared" ref="I150:M150" si="35">SUM(I151:I154)</f>
        <v>35894.71</v>
      </c>
      <c r="J150" s="110">
        <f>SUM(J151:J154)</f>
        <v>80269</v>
      </c>
      <c r="K150" s="6">
        <f t="shared" si="35"/>
        <v>0</v>
      </c>
      <c r="L150" s="6">
        <f t="shared" si="35"/>
        <v>0</v>
      </c>
      <c r="M150" s="6">
        <f t="shared" si="35"/>
        <v>0</v>
      </c>
      <c r="N150" s="9">
        <f t="shared" si="31"/>
        <v>80269</v>
      </c>
      <c r="O150" s="69">
        <f t="shared" si="32"/>
        <v>118.4153069955448</v>
      </c>
    </row>
    <row r="151" spans="2:15">
      <c r="B151" s="72"/>
      <c r="C151" s="10"/>
      <c r="D151" s="11"/>
      <c r="E151" s="11"/>
      <c r="F151" s="19">
        <v>611210</v>
      </c>
      <c r="G151" s="43" t="s">
        <v>58</v>
      </c>
      <c r="H151" s="110">
        <v>10666</v>
      </c>
      <c r="I151" s="111">
        <v>6470</v>
      </c>
      <c r="J151" s="110">
        <v>11280</v>
      </c>
      <c r="K151" s="6"/>
      <c r="L151" s="6"/>
      <c r="M151" s="6"/>
      <c r="N151" s="9">
        <f t="shared" si="31"/>
        <v>11280</v>
      </c>
      <c r="O151" s="69">
        <f t="shared" si="32"/>
        <v>105.75660978811176</v>
      </c>
    </row>
    <row r="152" spans="2:15">
      <c r="B152" s="72"/>
      <c r="C152" s="10"/>
      <c r="D152" s="13"/>
      <c r="E152" s="13"/>
      <c r="F152" s="19">
        <v>611221</v>
      </c>
      <c r="G152" s="43" t="s">
        <v>19</v>
      </c>
      <c r="H152" s="110">
        <v>42240</v>
      </c>
      <c r="I152" s="111">
        <v>15945.99</v>
      </c>
      <c r="J152" s="110">
        <v>47196</v>
      </c>
      <c r="K152" s="6"/>
      <c r="L152" s="6"/>
      <c r="M152" s="6"/>
      <c r="N152" s="9">
        <f t="shared" si="31"/>
        <v>47196</v>
      </c>
      <c r="O152" s="69">
        <f t="shared" si="32"/>
        <v>111.73295454545455</v>
      </c>
    </row>
    <row r="153" spans="2:15">
      <c r="B153" s="70"/>
      <c r="C153" s="2"/>
      <c r="D153" s="5"/>
      <c r="E153" s="14"/>
      <c r="F153" s="19">
        <v>611224</v>
      </c>
      <c r="G153" s="43" t="s">
        <v>20</v>
      </c>
      <c r="H153" s="110">
        <v>7500</v>
      </c>
      <c r="I153" s="111">
        <v>6150.5</v>
      </c>
      <c r="J153" s="110">
        <v>8793</v>
      </c>
      <c r="K153" s="6"/>
      <c r="L153" s="6"/>
      <c r="M153" s="6"/>
      <c r="N153" s="9">
        <f t="shared" si="31"/>
        <v>8793</v>
      </c>
      <c r="O153" s="69">
        <f t="shared" si="32"/>
        <v>117.24</v>
      </c>
    </row>
    <row r="154" spans="2:15">
      <c r="B154" s="70"/>
      <c r="C154" s="2"/>
      <c r="D154" s="5"/>
      <c r="E154" s="14"/>
      <c r="F154" s="19">
        <v>611225</v>
      </c>
      <c r="G154" s="43" t="s">
        <v>202</v>
      </c>
      <c r="H154" s="110">
        <v>7380</v>
      </c>
      <c r="I154" s="111">
        <v>7328.22</v>
      </c>
      <c r="J154" s="153">
        <v>13000</v>
      </c>
      <c r="K154" s="6"/>
      <c r="L154" s="6"/>
      <c r="M154" s="6"/>
      <c r="N154" s="9">
        <f t="shared" si="31"/>
        <v>13000</v>
      </c>
      <c r="O154" s="69">
        <f t="shared" si="32"/>
        <v>176.15176151761517</v>
      </c>
    </row>
    <row r="155" spans="2:15">
      <c r="B155" s="70"/>
      <c r="C155" s="10"/>
      <c r="D155" s="13"/>
      <c r="E155" s="12" t="s">
        <v>13</v>
      </c>
      <c r="F155" s="51">
        <v>612000</v>
      </c>
      <c r="G155" s="130" t="s">
        <v>21</v>
      </c>
      <c r="H155" s="112">
        <v>33826</v>
      </c>
      <c r="I155" s="113">
        <v>17607.25</v>
      </c>
      <c r="J155" s="162">
        <v>17072</v>
      </c>
      <c r="K155" s="9"/>
      <c r="L155" s="9"/>
      <c r="M155" s="9"/>
      <c r="N155" s="9">
        <f t="shared" si="31"/>
        <v>17072</v>
      </c>
      <c r="O155" s="69">
        <f t="shared" si="32"/>
        <v>50.470052622243244</v>
      </c>
    </row>
    <row r="156" spans="2:15">
      <c r="B156" s="70"/>
      <c r="C156" s="10"/>
      <c r="D156" s="13"/>
      <c r="E156" s="12" t="s">
        <v>13</v>
      </c>
      <c r="F156" s="51">
        <v>613000</v>
      </c>
      <c r="G156" s="130" t="s">
        <v>22</v>
      </c>
      <c r="H156" s="112">
        <v>19028</v>
      </c>
      <c r="I156" s="113">
        <f t="shared" ref="I156:M156" si="36">SUM(I157:I160)</f>
        <v>8377.77</v>
      </c>
      <c r="J156" s="112">
        <f t="shared" si="36"/>
        <v>19087</v>
      </c>
      <c r="K156" s="9">
        <f t="shared" si="36"/>
        <v>0</v>
      </c>
      <c r="L156" s="9">
        <f t="shared" si="36"/>
        <v>0</v>
      </c>
      <c r="M156" s="9">
        <f t="shared" si="36"/>
        <v>0</v>
      </c>
      <c r="N156" s="9">
        <f t="shared" si="31"/>
        <v>19087</v>
      </c>
      <c r="O156" s="69">
        <f t="shared" si="32"/>
        <v>100.3100693714526</v>
      </c>
    </row>
    <row r="157" spans="2:15" s="1" customFormat="1">
      <c r="B157" s="70"/>
      <c r="C157" s="2"/>
      <c r="D157" s="5"/>
      <c r="E157" s="14"/>
      <c r="F157" s="19">
        <v>613100</v>
      </c>
      <c r="G157" s="43" t="s">
        <v>23</v>
      </c>
      <c r="H157" s="110">
        <v>1000</v>
      </c>
      <c r="I157" s="111">
        <v>0</v>
      </c>
      <c r="J157" s="110">
        <v>1000</v>
      </c>
      <c r="K157" s="6"/>
      <c r="L157" s="6"/>
      <c r="M157" s="6"/>
      <c r="N157" s="9">
        <f t="shared" si="31"/>
        <v>1000</v>
      </c>
      <c r="O157" s="69">
        <f t="shared" si="32"/>
        <v>100</v>
      </c>
    </row>
    <row r="158" spans="2:15">
      <c r="B158" s="70"/>
      <c r="C158" s="2"/>
      <c r="D158" s="5"/>
      <c r="E158" s="14"/>
      <c r="F158" s="19">
        <v>613820</v>
      </c>
      <c r="G158" s="43" t="s">
        <v>76</v>
      </c>
      <c r="H158" s="110">
        <v>7000</v>
      </c>
      <c r="I158" s="111">
        <v>4773.75</v>
      </c>
      <c r="J158" s="110">
        <v>7000</v>
      </c>
      <c r="K158" s="9"/>
      <c r="L158" s="9"/>
      <c r="M158" s="9"/>
      <c r="N158" s="9">
        <f t="shared" si="31"/>
        <v>7000</v>
      </c>
      <c r="O158" s="69">
        <f t="shared" si="32"/>
        <v>100</v>
      </c>
    </row>
    <row r="159" spans="2:15">
      <c r="B159" s="72"/>
      <c r="C159" s="10"/>
      <c r="D159" s="13"/>
      <c r="E159" s="12"/>
      <c r="F159" s="19">
        <v>613983</v>
      </c>
      <c r="G159" s="43" t="s">
        <v>77</v>
      </c>
      <c r="H159" s="110">
        <v>1028</v>
      </c>
      <c r="I159" s="111">
        <v>607.92999999999995</v>
      </c>
      <c r="J159" s="110">
        <v>1087</v>
      </c>
      <c r="K159" s="6"/>
      <c r="L159" s="6"/>
      <c r="M159" s="6"/>
      <c r="N159" s="9">
        <f t="shared" si="31"/>
        <v>1087</v>
      </c>
      <c r="O159" s="69">
        <f t="shared" si="32"/>
        <v>105.73929961089495</v>
      </c>
    </row>
    <row r="160" spans="2:15">
      <c r="B160" s="72"/>
      <c r="C160" s="10"/>
      <c r="D160" s="13"/>
      <c r="E160" s="12"/>
      <c r="F160" s="19">
        <v>613990</v>
      </c>
      <c r="G160" s="43" t="s">
        <v>64</v>
      </c>
      <c r="H160" s="110">
        <v>10000</v>
      </c>
      <c r="I160" s="111">
        <v>2996.09</v>
      </c>
      <c r="J160" s="110">
        <v>10000</v>
      </c>
      <c r="K160" s="6"/>
      <c r="L160" s="6"/>
      <c r="M160" s="6">
        <v>0</v>
      </c>
      <c r="N160" s="9">
        <f t="shared" si="31"/>
        <v>10000</v>
      </c>
      <c r="O160" s="69">
        <f t="shared" si="32"/>
        <v>100</v>
      </c>
    </row>
    <row r="161" spans="2:15">
      <c r="B161" s="72"/>
      <c r="C161" s="10"/>
      <c r="D161" s="13"/>
      <c r="E161" s="12"/>
      <c r="F161" s="51">
        <v>614000</v>
      </c>
      <c r="G161" s="130" t="s">
        <v>35</v>
      </c>
      <c r="H161" s="112">
        <v>8000</v>
      </c>
      <c r="I161" s="113">
        <f t="shared" ref="I161:M161" si="37">I162</f>
        <v>5949.61</v>
      </c>
      <c r="J161" s="112">
        <f t="shared" si="37"/>
        <v>8000</v>
      </c>
      <c r="K161" s="9">
        <f t="shared" si="37"/>
        <v>0</v>
      </c>
      <c r="L161" s="9">
        <f t="shared" si="37"/>
        <v>0</v>
      </c>
      <c r="M161" s="9">
        <f t="shared" si="37"/>
        <v>0</v>
      </c>
      <c r="N161" s="9">
        <f t="shared" si="31"/>
        <v>8000</v>
      </c>
      <c r="O161" s="69">
        <f t="shared" si="32"/>
        <v>100</v>
      </c>
    </row>
    <row r="162" spans="2:15">
      <c r="B162" s="70"/>
      <c r="C162" s="2"/>
      <c r="D162" s="5"/>
      <c r="E162" s="12" t="s">
        <v>52</v>
      </c>
      <c r="F162" s="19">
        <v>614811</v>
      </c>
      <c r="G162" s="43" t="s">
        <v>78</v>
      </c>
      <c r="H162" s="110">
        <v>8000</v>
      </c>
      <c r="I162" s="111">
        <v>5949.61</v>
      </c>
      <c r="J162" s="110">
        <v>8000</v>
      </c>
      <c r="K162" s="6"/>
      <c r="L162" s="6"/>
      <c r="M162" s="6"/>
      <c r="N162" s="9">
        <f t="shared" si="31"/>
        <v>8000</v>
      </c>
      <c r="O162" s="69">
        <f t="shared" si="32"/>
        <v>100</v>
      </c>
    </row>
    <row r="163" spans="2:15" s="1" customFormat="1">
      <c r="B163" s="72"/>
      <c r="C163" s="10"/>
      <c r="D163" s="13"/>
      <c r="E163" s="12" t="s">
        <v>79</v>
      </c>
      <c r="F163" s="51">
        <v>823000</v>
      </c>
      <c r="G163" s="130" t="s">
        <v>80</v>
      </c>
      <c r="H163" s="112">
        <v>0</v>
      </c>
      <c r="I163" s="113">
        <f t="shared" ref="I163:M163" si="38">I164</f>
        <v>0</v>
      </c>
      <c r="J163" s="112">
        <f t="shared" si="38"/>
        <v>0</v>
      </c>
      <c r="K163" s="9">
        <f t="shared" si="38"/>
        <v>0</v>
      </c>
      <c r="L163" s="9">
        <f t="shared" si="38"/>
        <v>0</v>
      </c>
      <c r="M163" s="9">
        <f t="shared" si="38"/>
        <v>0</v>
      </c>
      <c r="N163" s="9">
        <f t="shared" si="31"/>
        <v>0</v>
      </c>
      <c r="O163" s="69" t="e">
        <f t="shared" si="32"/>
        <v>#DIV/0!</v>
      </c>
    </row>
    <row r="164" spans="2:15" s="1" customFormat="1">
      <c r="B164" s="70"/>
      <c r="C164" s="2"/>
      <c r="D164" s="5"/>
      <c r="E164" s="14"/>
      <c r="F164" s="19"/>
      <c r="G164" s="92"/>
      <c r="H164" s="110"/>
      <c r="I164" s="111"/>
      <c r="J164" s="110"/>
      <c r="K164" s="9"/>
      <c r="L164" s="9"/>
      <c r="M164" s="9"/>
      <c r="N164" s="9"/>
      <c r="O164" s="69" t="e">
        <f t="shared" si="32"/>
        <v>#DIV/0!</v>
      </c>
    </row>
    <row r="165" spans="2:15" s="1" customFormat="1">
      <c r="B165" s="72"/>
      <c r="C165" s="10"/>
      <c r="D165" s="13"/>
      <c r="E165" s="12"/>
      <c r="F165" s="51"/>
      <c r="G165" s="91" t="s">
        <v>38</v>
      </c>
      <c r="H165" s="114">
        <v>10</v>
      </c>
      <c r="I165" s="115">
        <v>7</v>
      </c>
      <c r="J165" s="124">
        <v>9</v>
      </c>
      <c r="K165" s="9"/>
      <c r="L165" s="9"/>
      <c r="M165" s="9"/>
      <c r="N165" s="15">
        <v>9</v>
      </c>
      <c r="O165" s="69"/>
    </row>
    <row r="166" spans="2:15" s="1" customFormat="1">
      <c r="B166" s="72"/>
      <c r="C166" s="10"/>
      <c r="D166" s="13"/>
      <c r="E166" s="12"/>
      <c r="F166" s="51"/>
      <c r="G166" s="91"/>
      <c r="H166" s="114"/>
      <c r="I166" s="115"/>
      <c r="J166" s="112"/>
      <c r="K166" s="9"/>
      <c r="L166" s="9"/>
      <c r="M166" s="9"/>
      <c r="N166" s="20"/>
      <c r="O166" s="69"/>
    </row>
    <row r="167" spans="2:15" s="1" customFormat="1">
      <c r="B167" s="68">
        <v>10</v>
      </c>
      <c r="C167" s="3" t="s">
        <v>39</v>
      </c>
      <c r="D167" s="3" t="s">
        <v>81</v>
      </c>
      <c r="E167" s="14"/>
      <c r="F167" s="19"/>
      <c r="G167" s="101" t="s">
        <v>82</v>
      </c>
      <c r="H167" s="110"/>
      <c r="I167" s="111"/>
      <c r="J167" s="112"/>
      <c r="K167" s="9"/>
      <c r="L167" s="9"/>
      <c r="M167" s="9"/>
      <c r="N167" s="6"/>
      <c r="O167" s="69"/>
    </row>
    <row r="168" spans="2:15">
      <c r="B168" s="70"/>
      <c r="C168" s="10"/>
      <c r="D168" s="13"/>
      <c r="E168" s="12"/>
      <c r="F168" s="51"/>
      <c r="G168" s="91" t="s">
        <v>11</v>
      </c>
      <c r="H168" s="112">
        <v>683270</v>
      </c>
      <c r="I168" s="113">
        <f>I169+I194</f>
        <v>403173.30999999994</v>
      </c>
      <c r="J168" s="112">
        <f>J169+J194</f>
        <v>573425</v>
      </c>
      <c r="K168" s="9">
        <f>K169+K194</f>
        <v>0</v>
      </c>
      <c r="L168" s="9">
        <f>L169+L194</f>
        <v>50000</v>
      </c>
      <c r="M168" s="9">
        <f>M169+M194</f>
        <v>15000</v>
      </c>
      <c r="N168" s="9">
        <f t="shared" ref="N168:N197" si="39">J168+K168+L168+M168</f>
        <v>638425</v>
      </c>
      <c r="O168" s="69">
        <f t="shared" ref="O168:O181" si="40">N168/H168%</f>
        <v>93.436708768129733</v>
      </c>
    </row>
    <row r="169" spans="2:15">
      <c r="B169" s="70"/>
      <c r="C169" s="10"/>
      <c r="D169" s="13"/>
      <c r="E169" s="12"/>
      <c r="F169" s="51">
        <v>610000</v>
      </c>
      <c r="G169" s="91" t="s">
        <v>12</v>
      </c>
      <c r="H169" s="112">
        <v>607770</v>
      </c>
      <c r="I169" s="113">
        <f>I170+I179+I180+I184</f>
        <v>403173.30999999994</v>
      </c>
      <c r="J169" s="112">
        <f>J170+J179+J180+J184</f>
        <v>550925</v>
      </c>
      <c r="K169" s="9">
        <f>K170+K179+K180+K184</f>
        <v>0</v>
      </c>
      <c r="L169" s="9">
        <f>L170+L179+L180+L184</f>
        <v>0</v>
      </c>
      <c r="M169" s="9">
        <f>M170+M179+M180+M184</f>
        <v>15000</v>
      </c>
      <c r="N169" s="9">
        <f t="shared" si="39"/>
        <v>565925</v>
      </c>
      <c r="O169" s="69">
        <f t="shared" si="40"/>
        <v>93.114994158974611</v>
      </c>
    </row>
    <row r="170" spans="2:15">
      <c r="B170" s="72"/>
      <c r="C170" s="10"/>
      <c r="D170" s="13"/>
      <c r="E170" s="12" t="s">
        <v>13</v>
      </c>
      <c r="F170" s="51">
        <v>611000</v>
      </c>
      <c r="G170" s="91" t="s">
        <v>14</v>
      </c>
      <c r="H170" s="112">
        <v>276666</v>
      </c>
      <c r="I170" s="113">
        <f t="shared" ref="I170:M170" si="41">I171+I174</f>
        <v>157031.21</v>
      </c>
      <c r="J170" s="112">
        <f t="shared" si="41"/>
        <v>316224</v>
      </c>
      <c r="K170" s="9">
        <f t="shared" si="41"/>
        <v>0</v>
      </c>
      <c r="L170" s="9">
        <f t="shared" si="41"/>
        <v>0</v>
      </c>
      <c r="M170" s="9">
        <f t="shared" si="41"/>
        <v>0</v>
      </c>
      <c r="N170" s="9">
        <f t="shared" si="39"/>
        <v>316224</v>
      </c>
      <c r="O170" s="69">
        <f t="shared" si="40"/>
        <v>114.29810674242589</v>
      </c>
    </row>
    <row r="171" spans="2:15">
      <c r="B171" s="70"/>
      <c r="C171" s="2"/>
      <c r="D171" s="5"/>
      <c r="E171" s="14"/>
      <c r="F171" s="19">
        <v>611100</v>
      </c>
      <c r="G171" s="92" t="s">
        <v>15</v>
      </c>
      <c r="H171" s="110">
        <v>229244</v>
      </c>
      <c r="I171" s="111">
        <f t="shared" ref="I171:M171" si="42">I172+I173</f>
        <v>133581.35999999999</v>
      </c>
      <c r="J171" s="110">
        <f t="shared" si="42"/>
        <v>257636</v>
      </c>
      <c r="K171" s="6">
        <f t="shared" si="42"/>
        <v>0</v>
      </c>
      <c r="L171" s="6">
        <f t="shared" si="42"/>
        <v>0</v>
      </c>
      <c r="M171" s="6">
        <f t="shared" si="42"/>
        <v>0</v>
      </c>
      <c r="N171" s="9">
        <f t="shared" si="39"/>
        <v>257636</v>
      </c>
      <c r="O171" s="69">
        <f t="shared" si="40"/>
        <v>112.38505696986617</v>
      </c>
    </row>
    <row r="172" spans="2:15" s="1" customFormat="1">
      <c r="B172" s="70"/>
      <c r="C172" s="2"/>
      <c r="D172" s="5"/>
      <c r="E172" s="14"/>
      <c r="F172" s="19">
        <v>611110</v>
      </c>
      <c r="G172" s="92" t="s">
        <v>16</v>
      </c>
      <c r="H172" s="110">
        <v>158178</v>
      </c>
      <c r="I172" s="111">
        <v>92171.19</v>
      </c>
      <c r="J172" s="110">
        <v>177769</v>
      </c>
      <c r="K172" s="6"/>
      <c r="L172" s="6"/>
      <c r="M172" s="6"/>
      <c r="N172" s="9">
        <f t="shared" si="39"/>
        <v>177769</v>
      </c>
      <c r="O172" s="69">
        <f t="shared" si="40"/>
        <v>112.38541390079531</v>
      </c>
    </row>
    <row r="173" spans="2:15">
      <c r="B173" s="70"/>
      <c r="C173" s="2"/>
      <c r="D173" s="5"/>
      <c r="E173" s="5"/>
      <c r="F173" s="19">
        <v>611130</v>
      </c>
      <c r="G173" s="92" t="s">
        <v>17</v>
      </c>
      <c r="H173" s="110">
        <v>71066</v>
      </c>
      <c r="I173" s="111">
        <v>41410.17</v>
      </c>
      <c r="J173" s="110">
        <v>79867</v>
      </c>
      <c r="K173" s="166"/>
      <c r="L173" s="166"/>
      <c r="M173" s="9"/>
      <c r="N173" s="9">
        <f t="shared" si="39"/>
        <v>79867</v>
      </c>
      <c r="O173" s="69">
        <f t="shared" si="40"/>
        <v>112.38426251653394</v>
      </c>
    </row>
    <row r="174" spans="2:15">
      <c r="B174" s="70"/>
      <c r="C174" s="2"/>
      <c r="D174" s="5"/>
      <c r="E174" s="5"/>
      <c r="F174" s="19">
        <v>611200</v>
      </c>
      <c r="G174" s="92" t="s">
        <v>18</v>
      </c>
      <c r="H174" s="110">
        <v>47422</v>
      </c>
      <c r="I174" s="111">
        <f t="shared" ref="I174" si="43">SUM(I175:I178)</f>
        <v>23449.85</v>
      </c>
      <c r="J174" s="167">
        <f>SUM(J175:J178)</f>
        <v>58588</v>
      </c>
      <c r="K174" s="127">
        <f>SUM(K175:K178)</f>
        <v>0</v>
      </c>
      <c r="L174" s="127">
        <f>SUM(L175:L178)</f>
        <v>0</v>
      </c>
      <c r="M174" s="44">
        <f>SUM(M175:M178)</f>
        <v>0</v>
      </c>
      <c r="N174" s="9">
        <f t="shared" si="39"/>
        <v>58588</v>
      </c>
      <c r="O174" s="69">
        <f t="shared" si="40"/>
        <v>123.54603348656741</v>
      </c>
    </row>
    <row r="175" spans="2:15">
      <c r="B175" s="70"/>
      <c r="C175" s="2"/>
      <c r="D175" s="5"/>
      <c r="E175" s="5"/>
      <c r="F175" s="19">
        <v>611210</v>
      </c>
      <c r="G175" s="92" t="s">
        <v>58</v>
      </c>
      <c r="H175" s="110">
        <v>7630</v>
      </c>
      <c r="I175" s="111">
        <v>4665</v>
      </c>
      <c r="J175" s="110">
        <v>8820</v>
      </c>
      <c r="K175" s="54"/>
      <c r="L175" s="54"/>
      <c r="M175" s="6"/>
      <c r="N175" s="9">
        <f t="shared" si="39"/>
        <v>8820</v>
      </c>
      <c r="O175" s="69">
        <f t="shared" si="40"/>
        <v>115.59633027522936</v>
      </c>
    </row>
    <row r="176" spans="2:15">
      <c r="B176" s="72"/>
      <c r="C176" s="10"/>
      <c r="D176" s="11"/>
      <c r="E176" s="11"/>
      <c r="F176" s="19">
        <v>611221</v>
      </c>
      <c r="G176" s="92" t="s">
        <v>19</v>
      </c>
      <c r="H176" s="110">
        <v>33792</v>
      </c>
      <c r="I176" s="111">
        <v>14110.85</v>
      </c>
      <c r="J176" s="110">
        <v>41952</v>
      </c>
      <c r="K176" s="6"/>
      <c r="L176" s="6"/>
      <c r="M176" s="6"/>
      <c r="N176" s="9">
        <f t="shared" si="39"/>
        <v>41952</v>
      </c>
      <c r="O176" s="69">
        <f t="shared" si="40"/>
        <v>124.14772727272727</v>
      </c>
    </row>
    <row r="177" spans="2:15">
      <c r="B177" s="72"/>
      <c r="C177" s="10"/>
      <c r="D177" s="13"/>
      <c r="E177" s="13"/>
      <c r="F177" s="19">
        <v>611224</v>
      </c>
      <c r="G177" s="92" t="s">
        <v>20</v>
      </c>
      <c r="H177" s="110">
        <v>6000</v>
      </c>
      <c r="I177" s="111">
        <v>4674</v>
      </c>
      <c r="J177" s="110">
        <v>7816</v>
      </c>
      <c r="K177" s="6"/>
      <c r="L177" s="6"/>
      <c r="M177" s="6"/>
      <c r="N177" s="9">
        <f t="shared" si="39"/>
        <v>7816</v>
      </c>
      <c r="O177" s="69">
        <f t="shared" si="40"/>
        <v>130.26666666666668</v>
      </c>
    </row>
    <row r="178" spans="2:15">
      <c r="B178" s="72"/>
      <c r="C178" s="10"/>
      <c r="D178" s="13"/>
      <c r="E178" s="13"/>
      <c r="F178" s="19">
        <v>611225</v>
      </c>
      <c r="G178" s="92" t="s">
        <v>83</v>
      </c>
      <c r="H178" s="110">
        <v>0</v>
      </c>
      <c r="I178" s="111">
        <v>0</v>
      </c>
      <c r="J178" s="110">
        <v>0</v>
      </c>
      <c r="K178" s="6"/>
      <c r="L178" s="6"/>
      <c r="M178" s="6"/>
      <c r="N178" s="9">
        <f t="shared" si="39"/>
        <v>0</v>
      </c>
      <c r="O178" s="69" t="e">
        <f t="shared" si="40"/>
        <v>#DIV/0!</v>
      </c>
    </row>
    <row r="179" spans="2:15">
      <c r="B179" s="72"/>
      <c r="C179" s="10"/>
      <c r="D179" s="13"/>
      <c r="E179" s="12" t="s">
        <v>13</v>
      </c>
      <c r="F179" s="51">
        <v>612000</v>
      </c>
      <c r="G179" s="91" t="s">
        <v>21</v>
      </c>
      <c r="H179" s="112">
        <v>24071</v>
      </c>
      <c r="I179" s="113">
        <v>11554.55</v>
      </c>
      <c r="J179" s="112">
        <v>12882</v>
      </c>
      <c r="K179" s="9"/>
      <c r="L179" s="9"/>
      <c r="M179" s="9"/>
      <c r="N179" s="9">
        <f t="shared" si="39"/>
        <v>12882</v>
      </c>
      <c r="O179" s="69">
        <f t="shared" si="40"/>
        <v>53.516679822192678</v>
      </c>
    </row>
    <row r="180" spans="2:15">
      <c r="B180" s="70"/>
      <c r="C180" s="10"/>
      <c r="D180" s="13"/>
      <c r="E180" s="12" t="s">
        <v>13</v>
      </c>
      <c r="F180" s="51">
        <v>613000</v>
      </c>
      <c r="G180" s="91" t="s">
        <v>22</v>
      </c>
      <c r="H180" s="112">
        <v>1733</v>
      </c>
      <c r="I180" s="113">
        <f>SUM(I181:I183)</f>
        <v>601.37</v>
      </c>
      <c r="J180" s="112">
        <f>SUM(J181:J183)</f>
        <v>1819</v>
      </c>
      <c r="K180" s="9">
        <f>SUM(K181:K183)</f>
        <v>0</v>
      </c>
      <c r="L180" s="9">
        <f>SUM(L181:L183)</f>
        <v>0</v>
      </c>
      <c r="M180" s="9"/>
      <c r="N180" s="9">
        <f t="shared" si="39"/>
        <v>1819</v>
      </c>
      <c r="O180" s="69">
        <f t="shared" si="40"/>
        <v>104.96249278707445</v>
      </c>
    </row>
    <row r="181" spans="2:15" s="1" customFormat="1" ht="13.7" customHeight="1">
      <c r="B181" s="70"/>
      <c r="C181" s="2"/>
      <c r="D181" s="5"/>
      <c r="E181" s="14"/>
      <c r="F181" s="19">
        <v>613100</v>
      </c>
      <c r="G181" s="92" t="s">
        <v>23</v>
      </c>
      <c r="H181" s="110">
        <v>1000</v>
      </c>
      <c r="I181" s="111">
        <v>175</v>
      </c>
      <c r="J181" s="110">
        <v>1000</v>
      </c>
      <c r="K181" s="6"/>
      <c r="L181" s="6"/>
      <c r="M181" s="6"/>
      <c r="N181" s="9">
        <f t="shared" si="39"/>
        <v>1000</v>
      </c>
      <c r="O181" s="69">
        <f t="shared" si="40"/>
        <v>100</v>
      </c>
    </row>
    <row r="182" spans="2:15">
      <c r="B182" s="70"/>
      <c r="C182" s="2"/>
      <c r="D182" s="5"/>
      <c r="E182" s="14"/>
      <c r="F182" s="19">
        <v>613983</v>
      </c>
      <c r="G182" s="92" t="s">
        <v>31</v>
      </c>
      <c r="H182" s="110">
        <v>733</v>
      </c>
      <c r="I182" s="111">
        <v>426.37</v>
      </c>
      <c r="J182" s="110">
        <v>819</v>
      </c>
      <c r="K182" s="6"/>
      <c r="L182" s="6"/>
      <c r="M182" s="6"/>
      <c r="N182" s="9">
        <f t="shared" si="39"/>
        <v>819</v>
      </c>
      <c r="O182" s="69">
        <f t="shared" ref="O182:O194" si="44">N182/H182%</f>
        <v>111.73260572987722</v>
      </c>
    </row>
    <row r="183" spans="2:15" s="1" customFormat="1">
      <c r="B183" s="70"/>
      <c r="C183" s="2"/>
      <c r="D183" s="5"/>
      <c r="E183" s="14"/>
      <c r="F183" s="19"/>
      <c r="G183" s="92"/>
      <c r="H183" s="110"/>
      <c r="I183" s="111"/>
      <c r="J183" s="110"/>
      <c r="K183" s="6"/>
      <c r="L183" s="6"/>
      <c r="M183" s="6"/>
      <c r="N183" s="9"/>
      <c r="O183" s="69" t="e">
        <f t="shared" si="44"/>
        <v>#DIV/0!</v>
      </c>
    </row>
    <row r="184" spans="2:15">
      <c r="B184" s="70"/>
      <c r="C184" s="10"/>
      <c r="D184" s="13"/>
      <c r="E184" s="12"/>
      <c r="F184" s="51">
        <v>614000</v>
      </c>
      <c r="G184" s="91" t="s">
        <v>35</v>
      </c>
      <c r="H184" s="112">
        <v>305300</v>
      </c>
      <c r="I184" s="113">
        <f>SUM(I185:I192)</f>
        <v>233986.18</v>
      </c>
      <c r="J184" s="112">
        <f>SUM(J185+J186+J190+J191+J192)</f>
        <v>220000</v>
      </c>
      <c r="K184" s="9">
        <f t="shared" ref="K184:M184" si="45">SUM(K185+K186+K190+K191+K192)</f>
        <v>0</v>
      </c>
      <c r="L184" s="9">
        <f t="shared" si="45"/>
        <v>0</v>
      </c>
      <c r="M184" s="9">
        <f t="shared" si="45"/>
        <v>15000</v>
      </c>
      <c r="N184" s="9">
        <f t="shared" si="39"/>
        <v>235000</v>
      </c>
      <c r="O184" s="69">
        <f t="shared" si="44"/>
        <v>76.973468719292498</v>
      </c>
    </row>
    <row r="185" spans="2:15">
      <c r="B185" s="70"/>
      <c r="C185" s="10"/>
      <c r="D185" s="13"/>
      <c r="E185" s="12"/>
      <c r="F185" s="19">
        <v>614239</v>
      </c>
      <c r="G185" s="92" t="s">
        <v>189</v>
      </c>
      <c r="H185" s="110">
        <v>92000</v>
      </c>
      <c r="I185" s="111">
        <v>55324.2</v>
      </c>
      <c r="J185" s="110">
        <v>90000</v>
      </c>
      <c r="K185" s="9"/>
      <c r="L185" s="9"/>
      <c r="M185" s="6">
        <v>15000</v>
      </c>
      <c r="N185" s="9">
        <f t="shared" si="39"/>
        <v>105000</v>
      </c>
      <c r="O185" s="69">
        <f t="shared" si="44"/>
        <v>114.1304347826087</v>
      </c>
    </row>
    <row r="186" spans="2:15">
      <c r="B186" s="70"/>
      <c r="C186" s="2"/>
      <c r="D186" s="5"/>
      <c r="E186" s="14" t="s">
        <v>50</v>
      </c>
      <c r="F186" s="51">
        <v>614411</v>
      </c>
      <c r="G186" s="91" t="s">
        <v>445</v>
      </c>
      <c r="H186" s="112">
        <v>80000</v>
      </c>
      <c r="I186" s="113"/>
      <c r="J186" s="112">
        <f t="shared" ref="J186:M186" si="46">SUM(J187:J189)</f>
        <v>50000</v>
      </c>
      <c r="K186" s="9">
        <f t="shared" si="46"/>
        <v>0</v>
      </c>
      <c r="L186" s="9">
        <f t="shared" si="46"/>
        <v>0</v>
      </c>
      <c r="M186" s="9">
        <f t="shared" si="46"/>
        <v>0</v>
      </c>
      <c r="N186" s="9">
        <f t="shared" si="39"/>
        <v>50000</v>
      </c>
      <c r="O186" s="69">
        <f t="shared" si="44"/>
        <v>62.5</v>
      </c>
    </row>
    <row r="187" spans="2:15">
      <c r="B187" s="70"/>
      <c r="C187" s="2"/>
      <c r="D187" s="5"/>
      <c r="E187" s="14"/>
      <c r="F187" s="19">
        <v>614411</v>
      </c>
      <c r="G187" s="92" t="s">
        <v>221</v>
      </c>
      <c r="H187" s="110">
        <v>80000</v>
      </c>
      <c r="I187" s="111">
        <v>80000</v>
      </c>
      <c r="J187" s="110">
        <v>50000</v>
      </c>
      <c r="K187" s="6"/>
      <c r="L187" s="6"/>
      <c r="M187" s="6"/>
      <c r="N187" s="9">
        <f t="shared" si="39"/>
        <v>50000</v>
      </c>
      <c r="O187" s="69">
        <f t="shared" si="44"/>
        <v>62.5</v>
      </c>
    </row>
    <row r="188" spans="2:15">
      <c r="B188" s="70"/>
      <c r="C188" s="2"/>
      <c r="D188" s="5"/>
      <c r="E188" s="14"/>
      <c r="F188" s="19">
        <v>614411</v>
      </c>
      <c r="G188" s="92" t="s">
        <v>165</v>
      </c>
      <c r="H188" s="110">
        <v>0</v>
      </c>
      <c r="I188" s="111"/>
      <c r="J188" s="110">
        <v>0</v>
      </c>
      <c r="K188" s="6"/>
      <c r="L188" s="6"/>
      <c r="M188" s="6"/>
      <c r="N188" s="9">
        <f t="shared" si="39"/>
        <v>0</v>
      </c>
      <c r="O188" s="69" t="e">
        <f t="shared" si="44"/>
        <v>#DIV/0!</v>
      </c>
    </row>
    <row r="189" spans="2:15" ht="19.5" customHeight="1">
      <c r="B189" s="70"/>
      <c r="C189" s="2"/>
      <c r="D189" s="5"/>
      <c r="E189" s="14"/>
      <c r="F189" s="19">
        <v>614411</v>
      </c>
      <c r="G189" s="97" t="s">
        <v>197</v>
      </c>
      <c r="H189" s="110">
        <v>0</v>
      </c>
      <c r="I189" s="111">
        <v>0</v>
      </c>
      <c r="J189" s="110">
        <v>0</v>
      </c>
      <c r="K189" s="6"/>
      <c r="L189" s="6"/>
      <c r="M189" s="6"/>
      <c r="N189" s="9">
        <f t="shared" si="39"/>
        <v>0</v>
      </c>
      <c r="O189" s="69" t="e">
        <f t="shared" si="44"/>
        <v>#DIV/0!</v>
      </c>
    </row>
    <row r="190" spans="2:15">
      <c r="B190" s="70"/>
      <c r="C190" s="2"/>
      <c r="D190" s="5"/>
      <c r="E190" s="14" t="s">
        <v>87</v>
      </c>
      <c r="F190" s="19">
        <v>614414</v>
      </c>
      <c r="G190" s="92" t="s">
        <v>88</v>
      </c>
      <c r="H190" s="110">
        <v>0</v>
      </c>
      <c r="I190" s="111">
        <v>0</v>
      </c>
      <c r="J190" s="110">
        <v>0</v>
      </c>
      <c r="K190" s="6"/>
      <c r="L190" s="6"/>
      <c r="M190" s="6"/>
      <c r="N190" s="9">
        <f t="shared" si="39"/>
        <v>0</v>
      </c>
      <c r="O190" s="69" t="e">
        <f t="shared" si="44"/>
        <v>#DIV/0!</v>
      </c>
    </row>
    <row r="191" spans="2:15">
      <c r="B191" s="70"/>
      <c r="C191" s="2"/>
      <c r="D191" s="5"/>
      <c r="E191" s="14" t="s">
        <v>52</v>
      </c>
      <c r="F191" s="19">
        <v>614511</v>
      </c>
      <c r="G191" s="92" t="s">
        <v>89</v>
      </c>
      <c r="H191" s="110">
        <v>50000</v>
      </c>
      <c r="I191" s="111"/>
      <c r="J191" s="110">
        <v>0</v>
      </c>
      <c r="K191" s="6"/>
      <c r="L191" s="6"/>
      <c r="M191" s="6"/>
      <c r="N191" s="9">
        <f t="shared" si="39"/>
        <v>0</v>
      </c>
      <c r="O191" s="69">
        <f t="shared" si="44"/>
        <v>0</v>
      </c>
    </row>
    <row r="192" spans="2:15">
      <c r="B192" s="70"/>
      <c r="C192" s="2"/>
      <c r="D192" s="5"/>
      <c r="E192" s="14"/>
      <c r="F192" s="19">
        <v>614515</v>
      </c>
      <c r="G192" s="92" t="s">
        <v>185</v>
      </c>
      <c r="H192" s="110">
        <v>83300</v>
      </c>
      <c r="I192" s="111">
        <v>98661.98</v>
      </c>
      <c r="J192" s="110">
        <v>80000</v>
      </c>
      <c r="K192" s="6"/>
      <c r="L192" s="6">
        <v>0</v>
      </c>
      <c r="M192" s="6">
        <v>0</v>
      </c>
      <c r="N192" s="9">
        <f t="shared" si="39"/>
        <v>80000</v>
      </c>
      <c r="O192" s="69">
        <f t="shared" si="44"/>
        <v>96.038415366146452</v>
      </c>
    </row>
    <row r="193" spans="2:15">
      <c r="B193" s="70"/>
      <c r="C193" s="2"/>
      <c r="D193" s="5"/>
      <c r="E193" s="14"/>
      <c r="F193" s="19"/>
      <c r="G193" s="92"/>
      <c r="H193" s="110"/>
      <c r="I193" s="111"/>
      <c r="J193" s="110"/>
      <c r="K193" s="6"/>
      <c r="L193" s="6"/>
      <c r="M193" s="6"/>
      <c r="N193" s="9"/>
      <c r="O193" s="69"/>
    </row>
    <row r="194" spans="2:15">
      <c r="B194" s="70"/>
      <c r="C194" s="10"/>
      <c r="D194" s="13"/>
      <c r="E194" s="12" t="s">
        <v>36</v>
      </c>
      <c r="F194" s="51">
        <v>821000</v>
      </c>
      <c r="G194" s="91" t="s">
        <v>37</v>
      </c>
      <c r="H194" s="112">
        <v>75500</v>
      </c>
      <c r="I194" s="113">
        <f t="shared" ref="I194:M194" si="47">SUM(I195:I197)</f>
        <v>0</v>
      </c>
      <c r="J194" s="112">
        <f t="shared" si="47"/>
        <v>22500</v>
      </c>
      <c r="K194" s="9">
        <f t="shared" si="47"/>
        <v>0</v>
      </c>
      <c r="L194" s="9">
        <f t="shared" si="47"/>
        <v>50000</v>
      </c>
      <c r="M194" s="9">
        <f t="shared" si="47"/>
        <v>0</v>
      </c>
      <c r="N194" s="9">
        <f t="shared" si="39"/>
        <v>72500</v>
      </c>
      <c r="O194" s="69">
        <f t="shared" si="44"/>
        <v>96.026490066225165</v>
      </c>
    </row>
    <row r="195" spans="2:15">
      <c r="B195" s="70"/>
      <c r="C195" s="10"/>
      <c r="D195" s="13"/>
      <c r="E195" s="12"/>
      <c r="F195" s="19">
        <v>821230</v>
      </c>
      <c r="G195" s="92" t="s">
        <v>186</v>
      </c>
      <c r="H195" s="110">
        <v>0</v>
      </c>
      <c r="I195" s="111"/>
      <c r="J195" s="110">
        <v>0</v>
      </c>
      <c r="K195" s="6"/>
      <c r="L195" s="6"/>
      <c r="M195" s="6"/>
      <c r="N195" s="9">
        <f t="shared" si="39"/>
        <v>0</v>
      </c>
      <c r="O195" s="69"/>
    </row>
    <row r="196" spans="2:15">
      <c r="B196" s="70"/>
      <c r="C196" s="2"/>
      <c r="D196" s="5"/>
      <c r="E196" s="14"/>
      <c r="F196" s="19">
        <v>821617</v>
      </c>
      <c r="G196" s="92" t="s">
        <v>187</v>
      </c>
      <c r="H196" s="110">
        <v>23000</v>
      </c>
      <c r="I196" s="111"/>
      <c r="J196" s="110">
        <v>20000</v>
      </c>
      <c r="K196" s="6"/>
      <c r="L196" s="6"/>
      <c r="M196" s="6"/>
      <c r="N196" s="9">
        <f t="shared" si="39"/>
        <v>20000</v>
      </c>
      <c r="O196" s="69">
        <f>N196/H196%</f>
        <v>86.956521739130437</v>
      </c>
    </row>
    <row r="197" spans="2:15">
      <c r="B197" s="70"/>
      <c r="C197" s="2"/>
      <c r="D197" s="5"/>
      <c r="E197" s="14"/>
      <c r="F197" s="19">
        <v>821617</v>
      </c>
      <c r="G197" s="92" t="s">
        <v>208</v>
      </c>
      <c r="H197" s="110">
        <v>52500</v>
      </c>
      <c r="I197" s="111"/>
      <c r="J197" s="110">
        <v>2500</v>
      </c>
      <c r="K197" s="6"/>
      <c r="L197" s="6">
        <v>50000</v>
      </c>
      <c r="M197" s="6"/>
      <c r="N197" s="9">
        <f t="shared" si="39"/>
        <v>52500</v>
      </c>
      <c r="O197" s="69"/>
    </row>
    <row r="198" spans="2:15" ht="11.25" customHeight="1">
      <c r="B198" s="72"/>
      <c r="C198" s="10"/>
      <c r="D198" s="13"/>
      <c r="E198" s="12"/>
      <c r="F198" s="51"/>
      <c r="G198" s="91" t="s">
        <v>38</v>
      </c>
      <c r="H198" s="114">
        <v>8</v>
      </c>
      <c r="I198" s="115">
        <v>6</v>
      </c>
      <c r="J198" s="124">
        <v>8</v>
      </c>
      <c r="K198" s="9"/>
      <c r="L198" s="9"/>
      <c r="M198" s="9"/>
      <c r="N198" s="15">
        <v>8</v>
      </c>
      <c r="O198" s="69"/>
    </row>
    <row r="199" spans="2:15">
      <c r="B199" s="72"/>
      <c r="C199" s="10"/>
      <c r="D199" s="13"/>
      <c r="E199" s="12"/>
      <c r="F199" s="51"/>
      <c r="G199" s="91"/>
      <c r="H199" s="114"/>
      <c r="I199" s="115"/>
      <c r="J199" s="112"/>
      <c r="K199" s="9"/>
      <c r="L199" s="9"/>
      <c r="M199" s="9"/>
      <c r="N199" s="15"/>
      <c r="O199" s="69"/>
    </row>
    <row r="200" spans="2:15">
      <c r="B200" s="68">
        <v>10</v>
      </c>
      <c r="C200" s="3" t="s">
        <v>39</v>
      </c>
      <c r="D200" s="3" t="s">
        <v>90</v>
      </c>
      <c r="E200" s="14"/>
      <c r="F200" s="19"/>
      <c r="G200" s="91" t="s">
        <v>91</v>
      </c>
      <c r="H200" s="110"/>
      <c r="I200" s="111"/>
      <c r="J200" s="110"/>
      <c r="K200" s="6"/>
      <c r="L200" s="6"/>
      <c r="M200" s="6"/>
      <c r="N200" s="6"/>
      <c r="O200" s="69"/>
    </row>
    <row r="201" spans="2:15">
      <c r="B201" s="70"/>
      <c r="C201" s="10"/>
      <c r="D201" s="13"/>
      <c r="E201" s="12"/>
      <c r="F201" s="51"/>
      <c r="G201" s="91" t="s">
        <v>11</v>
      </c>
      <c r="H201" s="112">
        <v>1136522</v>
      </c>
      <c r="I201" s="113">
        <f>I202+I258</f>
        <v>683728.2</v>
      </c>
      <c r="J201" s="112">
        <f>J202+J258</f>
        <v>1352899</v>
      </c>
      <c r="K201" s="9">
        <f>K202+K258</f>
        <v>0</v>
      </c>
      <c r="L201" s="9">
        <f>L202+L258</f>
        <v>0</v>
      </c>
      <c r="M201" s="9">
        <f>M202+M258</f>
        <v>0</v>
      </c>
      <c r="N201" s="9">
        <f t="shared" ref="N201:N212" si="48">J201+K201+L201+M201</f>
        <v>1352899</v>
      </c>
      <c r="O201" s="69">
        <f t="shared" ref="O201:O233" si="49">N201/H201%</f>
        <v>119.03852279146379</v>
      </c>
    </row>
    <row r="202" spans="2:15">
      <c r="B202" s="72"/>
      <c r="C202" s="10"/>
      <c r="D202" s="13"/>
      <c r="E202" s="12"/>
      <c r="F202" s="51">
        <v>610000</v>
      </c>
      <c r="G202" s="91" t="s">
        <v>12</v>
      </c>
      <c r="H202" s="112">
        <v>1070522</v>
      </c>
      <c r="I202" s="113">
        <f>I203+I212+I213+I246+I255</f>
        <v>670582.11</v>
      </c>
      <c r="J202" s="112">
        <f>J203+J212+J213+J246+J255</f>
        <v>1276899</v>
      </c>
      <c r="K202" s="9">
        <f>K203+K212+K213+K246</f>
        <v>0</v>
      </c>
      <c r="L202" s="9">
        <f>L203+L212+L213+L246</f>
        <v>0</v>
      </c>
      <c r="M202" s="9">
        <f>M203+M212+M213+M246</f>
        <v>0</v>
      </c>
      <c r="N202" s="9">
        <f t="shared" si="48"/>
        <v>1276899</v>
      </c>
      <c r="O202" s="69">
        <f t="shared" si="49"/>
        <v>119.27816523154125</v>
      </c>
    </row>
    <row r="203" spans="2:15" ht="11.65" customHeight="1">
      <c r="B203" s="70"/>
      <c r="C203" s="10"/>
      <c r="D203" s="13"/>
      <c r="E203" s="12" t="s">
        <v>13</v>
      </c>
      <c r="F203" s="51">
        <v>611000</v>
      </c>
      <c r="G203" s="91" t="s">
        <v>14</v>
      </c>
      <c r="H203" s="112">
        <v>451104</v>
      </c>
      <c r="I203" s="113">
        <f t="shared" ref="I203:M203" si="50">I204+I207</f>
        <v>278166.52</v>
      </c>
      <c r="J203" s="112">
        <f t="shared" si="50"/>
        <v>480398</v>
      </c>
      <c r="K203" s="9">
        <f t="shared" si="50"/>
        <v>0</v>
      </c>
      <c r="L203" s="9">
        <f t="shared" si="50"/>
        <v>0</v>
      </c>
      <c r="M203" s="9">
        <f t="shared" si="50"/>
        <v>0</v>
      </c>
      <c r="N203" s="9">
        <f t="shared" si="48"/>
        <v>480398</v>
      </c>
      <c r="O203" s="69">
        <f t="shared" si="49"/>
        <v>106.49384620841313</v>
      </c>
    </row>
    <row r="204" spans="2:15" ht="11.1" customHeight="1">
      <c r="B204" s="70"/>
      <c r="C204" s="2"/>
      <c r="D204" s="5"/>
      <c r="E204" s="14"/>
      <c r="F204" s="19">
        <v>611100</v>
      </c>
      <c r="G204" s="92" t="s">
        <v>15</v>
      </c>
      <c r="H204" s="110">
        <v>367061</v>
      </c>
      <c r="I204" s="111">
        <f t="shared" ref="I204:M204" si="51">I205+I206</f>
        <v>231913.66000000003</v>
      </c>
      <c r="J204" s="110">
        <f t="shared" si="51"/>
        <v>375644</v>
      </c>
      <c r="K204" s="6">
        <f t="shared" si="51"/>
        <v>0</v>
      </c>
      <c r="L204" s="6">
        <f t="shared" si="51"/>
        <v>0</v>
      </c>
      <c r="M204" s="6">
        <f t="shared" si="51"/>
        <v>0</v>
      </c>
      <c r="N204" s="9">
        <f t="shared" si="48"/>
        <v>375644</v>
      </c>
      <c r="O204" s="69">
        <f t="shared" si="49"/>
        <v>102.33830344275202</v>
      </c>
    </row>
    <row r="205" spans="2:15" ht="11.1" customHeight="1">
      <c r="B205" s="70"/>
      <c r="C205" s="2"/>
      <c r="D205" s="5"/>
      <c r="E205" s="5"/>
      <c r="F205" s="19">
        <v>611110</v>
      </c>
      <c r="G205" s="92" t="s">
        <v>16</v>
      </c>
      <c r="H205" s="110">
        <v>253272</v>
      </c>
      <c r="I205" s="111">
        <v>156920.17000000001</v>
      </c>
      <c r="J205" s="110">
        <v>259194</v>
      </c>
      <c r="K205" s="6"/>
      <c r="L205" s="6"/>
      <c r="M205" s="6"/>
      <c r="N205" s="9">
        <f t="shared" si="48"/>
        <v>259194</v>
      </c>
      <c r="O205" s="69">
        <f t="shared" si="49"/>
        <v>102.33819766890932</v>
      </c>
    </row>
    <row r="206" spans="2:15" ht="11.65" customHeight="1">
      <c r="B206" s="70"/>
      <c r="C206" s="2"/>
      <c r="D206" s="5"/>
      <c r="E206" s="5"/>
      <c r="F206" s="19">
        <v>611130</v>
      </c>
      <c r="G206" s="92" t="s">
        <v>17</v>
      </c>
      <c r="H206" s="110">
        <v>113789</v>
      </c>
      <c r="I206" s="111">
        <v>74993.490000000005</v>
      </c>
      <c r="J206" s="110">
        <v>116450</v>
      </c>
      <c r="K206" s="128"/>
      <c r="L206" s="128"/>
      <c r="M206" s="6"/>
      <c r="N206" s="9">
        <f t="shared" si="48"/>
        <v>116450</v>
      </c>
      <c r="O206" s="69">
        <f t="shared" si="49"/>
        <v>102.33853887458365</v>
      </c>
    </row>
    <row r="207" spans="2:15">
      <c r="B207" s="68"/>
      <c r="C207" s="3"/>
      <c r="D207" s="3"/>
      <c r="E207" s="3"/>
      <c r="F207" s="19">
        <v>611200</v>
      </c>
      <c r="G207" s="92" t="s">
        <v>18</v>
      </c>
      <c r="H207" s="110">
        <v>84043</v>
      </c>
      <c r="I207" s="111">
        <f>SUM(I208:I211)</f>
        <v>46252.86</v>
      </c>
      <c r="J207" s="167">
        <f>SUM(J208:J211)</f>
        <v>104754</v>
      </c>
      <c r="K207" s="127">
        <f>SUM(K208:K211)</f>
        <v>0</v>
      </c>
      <c r="L207" s="127">
        <f>SUM(L208:L211)</f>
        <v>0</v>
      </c>
      <c r="M207" s="44">
        <f>SUM(M208:M211)</f>
        <v>0</v>
      </c>
      <c r="N207" s="9">
        <f t="shared" si="48"/>
        <v>104754</v>
      </c>
      <c r="O207" s="69">
        <f t="shared" si="49"/>
        <v>124.64333733921922</v>
      </c>
    </row>
    <row r="208" spans="2:15">
      <c r="B208" s="72"/>
      <c r="C208" s="10"/>
      <c r="D208" s="11"/>
      <c r="E208" s="11"/>
      <c r="F208" s="19">
        <v>611210</v>
      </c>
      <c r="G208" s="92" t="s">
        <v>58</v>
      </c>
      <c r="H208" s="110">
        <v>9433</v>
      </c>
      <c r="I208" s="111">
        <v>5860</v>
      </c>
      <c r="J208" s="110">
        <v>8160</v>
      </c>
      <c r="K208" s="54"/>
      <c r="L208" s="54"/>
      <c r="M208" s="6"/>
      <c r="N208" s="9">
        <f t="shared" si="48"/>
        <v>8160</v>
      </c>
      <c r="O208" s="69">
        <f t="shared" si="49"/>
        <v>86.504823491996191</v>
      </c>
    </row>
    <row r="209" spans="2:15">
      <c r="B209" s="72"/>
      <c r="C209" s="10"/>
      <c r="D209" s="13"/>
      <c r="E209" s="13"/>
      <c r="F209" s="19">
        <v>611221</v>
      </c>
      <c r="G209" s="92" t="s">
        <v>19</v>
      </c>
      <c r="H209" s="110">
        <v>63360</v>
      </c>
      <c r="I209" s="111">
        <v>30265.86</v>
      </c>
      <c r="J209" s="110">
        <v>73416</v>
      </c>
      <c r="K209" s="6"/>
      <c r="L209" s="6"/>
      <c r="M209" s="6"/>
      <c r="N209" s="9">
        <f t="shared" si="48"/>
        <v>73416</v>
      </c>
      <c r="O209" s="69">
        <f t="shared" si="49"/>
        <v>115.87121212121211</v>
      </c>
    </row>
    <row r="210" spans="2:15">
      <c r="B210" s="70"/>
      <c r="C210" s="2"/>
      <c r="D210" s="5"/>
      <c r="E210" s="14"/>
      <c r="F210" s="19">
        <v>611224</v>
      </c>
      <c r="G210" s="92" t="s">
        <v>20</v>
      </c>
      <c r="H210" s="110">
        <v>11250</v>
      </c>
      <c r="I210" s="111">
        <v>10127</v>
      </c>
      <c r="J210" s="110">
        <v>13678</v>
      </c>
      <c r="K210" s="6"/>
      <c r="L210" s="6"/>
      <c r="M210" s="6"/>
      <c r="N210" s="9">
        <f t="shared" si="48"/>
        <v>13678</v>
      </c>
      <c r="O210" s="69">
        <f t="shared" si="49"/>
        <v>121.58222222222223</v>
      </c>
    </row>
    <row r="211" spans="2:15">
      <c r="B211" s="70"/>
      <c r="C211" s="2"/>
      <c r="D211" s="5"/>
      <c r="E211" s="14"/>
      <c r="F211" s="19">
        <v>611225</v>
      </c>
      <c r="G211" s="92" t="s">
        <v>83</v>
      </c>
      <c r="H211" s="110">
        <v>0</v>
      </c>
      <c r="I211" s="111">
        <v>0</v>
      </c>
      <c r="J211" s="153">
        <v>9500</v>
      </c>
      <c r="K211" s="6"/>
      <c r="L211" s="6"/>
      <c r="M211" s="6"/>
      <c r="N211" s="9">
        <f t="shared" si="48"/>
        <v>9500</v>
      </c>
      <c r="O211" s="69" t="e">
        <f t="shared" si="49"/>
        <v>#DIV/0!</v>
      </c>
    </row>
    <row r="212" spans="2:15" ht="11.65" customHeight="1">
      <c r="B212" s="70"/>
      <c r="C212" s="10"/>
      <c r="D212" s="13"/>
      <c r="E212" s="12" t="s">
        <v>13</v>
      </c>
      <c r="F212" s="51">
        <v>612000</v>
      </c>
      <c r="G212" s="91" t="s">
        <v>21</v>
      </c>
      <c r="H212" s="112">
        <v>38541</v>
      </c>
      <c r="I212" s="113">
        <v>20938.13</v>
      </c>
      <c r="J212" s="112">
        <v>18783</v>
      </c>
      <c r="K212" s="9"/>
      <c r="L212" s="9"/>
      <c r="M212" s="9"/>
      <c r="N212" s="9">
        <f t="shared" si="48"/>
        <v>18783</v>
      </c>
      <c r="O212" s="69">
        <f t="shared" si="49"/>
        <v>48.735113256013072</v>
      </c>
    </row>
    <row r="213" spans="2:15">
      <c r="B213" s="70"/>
      <c r="C213" s="10"/>
      <c r="D213" s="13"/>
      <c r="E213" s="12" t="s">
        <v>13</v>
      </c>
      <c r="F213" s="51">
        <v>613000</v>
      </c>
      <c r="G213" s="91" t="s">
        <v>22</v>
      </c>
      <c r="H213" s="112">
        <v>265877</v>
      </c>
      <c r="I213" s="113">
        <f t="shared" ref="I213:N213" si="52">SUM(I214:I245)</f>
        <v>123068.20999999996</v>
      </c>
      <c r="J213" s="112">
        <f t="shared" si="52"/>
        <v>382718</v>
      </c>
      <c r="K213" s="9">
        <f t="shared" si="52"/>
        <v>0</v>
      </c>
      <c r="L213" s="9">
        <f t="shared" si="52"/>
        <v>0</v>
      </c>
      <c r="M213" s="9">
        <f t="shared" si="52"/>
        <v>0</v>
      </c>
      <c r="N213" s="9">
        <f t="shared" si="52"/>
        <v>382718</v>
      </c>
      <c r="O213" s="69">
        <f t="shared" si="49"/>
        <v>143.94550863745266</v>
      </c>
    </row>
    <row r="214" spans="2:15">
      <c r="B214" s="70"/>
      <c r="C214" s="2"/>
      <c r="D214" s="5"/>
      <c r="E214" s="14"/>
      <c r="F214" s="19">
        <v>613100</v>
      </c>
      <c r="G214" s="92" t="s">
        <v>23</v>
      </c>
      <c r="H214" s="110">
        <v>2000</v>
      </c>
      <c r="I214" s="111">
        <v>555</v>
      </c>
      <c r="J214" s="110">
        <v>2000</v>
      </c>
      <c r="K214" s="6"/>
      <c r="L214" s="6"/>
      <c r="M214" s="6"/>
      <c r="N214" s="9">
        <f t="shared" ref="N214:N266" si="53">J214+K214+L214+M214</f>
        <v>2000</v>
      </c>
      <c r="O214" s="69">
        <f t="shared" si="49"/>
        <v>100</v>
      </c>
    </row>
    <row r="215" spans="2:15" s="1" customFormat="1">
      <c r="B215" s="70"/>
      <c r="C215" s="2"/>
      <c r="D215" s="5"/>
      <c r="E215" s="14"/>
      <c r="F215" s="19">
        <v>613211</v>
      </c>
      <c r="G215" s="92" t="s">
        <v>92</v>
      </c>
      <c r="H215" s="110">
        <v>16000</v>
      </c>
      <c r="I215" s="111">
        <v>10388.52</v>
      </c>
      <c r="J215" s="110">
        <v>16000</v>
      </c>
      <c r="K215" s="6"/>
      <c r="L215" s="6"/>
      <c r="M215" s="6"/>
      <c r="N215" s="9">
        <f t="shared" si="53"/>
        <v>16000</v>
      </c>
      <c r="O215" s="69">
        <f t="shared" si="49"/>
        <v>100</v>
      </c>
    </row>
    <row r="216" spans="2:15">
      <c r="B216" s="70"/>
      <c r="C216" s="2"/>
      <c r="D216" s="5"/>
      <c r="E216" s="14"/>
      <c r="F216" s="19">
        <v>613311</v>
      </c>
      <c r="G216" s="92" t="s">
        <v>93</v>
      </c>
      <c r="H216" s="110">
        <v>5000</v>
      </c>
      <c r="I216" s="111">
        <v>3084.3</v>
      </c>
      <c r="J216" s="110">
        <v>5000</v>
      </c>
      <c r="K216" s="9"/>
      <c r="L216" s="9"/>
      <c r="M216" s="9"/>
      <c r="N216" s="9">
        <f t="shared" si="53"/>
        <v>5000</v>
      </c>
      <c r="O216" s="69">
        <f t="shared" si="49"/>
        <v>100</v>
      </c>
    </row>
    <row r="217" spans="2:15">
      <c r="B217" s="70"/>
      <c r="C217" s="2"/>
      <c r="D217" s="5"/>
      <c r="E217" s="14"/>
      <c r="F217" s="19">
        <v>613312</v>
      </c>
      <c r="G217" s="92" t="s">
        <v>94</v>
      </c>
      <c r="H217" s="110">
        <v>3000</v>
      </c>
      <c r="I217" s="111">
        <v>1644.75</v>
      </c>
      <c r="J217" s="110">
        <v>3000</v>
      </c>
      <c r="K217" s="6"/>
      <c r="L217" s="6"/>
      <c r="M217" s="6"/>
      <c r="N217" s="9">
        <f t="shared" si="53"/>
        <v>3000</v>
      </c>
      <c r="O217" s="69">
        <f t="shared" si="49"/>
        <v>100</v>
      </c>
    </row>
    <row r="218" spans="2:15">
      <c r="B218" s="72"/>
      <c r="C218" s="10"/>
      <c r="D218" s="13"/>
      <c r="E218" s="12"/>
      <c r="F218" s="19">
        <v>613313</v>
      </c>
      <c r="G218" s="92" t="s">
        <v>95</v>
      </c>
      <c r="H218" s="110">
        <v>2000</v>
      </c>
      <c r="I218" s="111">
        <v>1048.5999999999999</v>
      </c>
      <c r="J218" s="110">
        <v>2000</v>
      </c>
      <c r="K218" s="6"/>
      <c r="L218" s="6"/>
      <c r="M218" s="6"/>
      <c r="N218" s="9">
        <f t="shared" si="53"/>
        <v>2000</v>
      </c>
      <c r="O218" s="69">
        <f t="shared" si="49"/>
        <v>100</v>
      </c>
    </row>
    <row r="219" spans="2:15">
      <c r="B219" s="72"/>
      <c r="C219" s="10"/>
      <c r="D219" s="13"/>
      <c r="E219" s="12"/>
      <c r="F219" s="19">
        <v>613314</v>
      </c>
      <c r="G219" s="92" t="s">
        <v>96</v>
      </c>
      <c r="H219" s="110">
        <v>18000</v>
      </c>
      <c r="I219" s="111">
        <v>12779</v>
      </c>
      <c r="J219" s="110">
        <v>18000</v>
      </c>
      <c r="K219" s="6"/>
      <c r="L219" s="6"/>
      <c r="M219" s="6"/>
      <c r="N219" s="9">
        <f t="shared" si="53"/>
        <v>18000</v>
      </c>
      <c r="O219" s="69">
        <f t="shared" si="49"/>
        <v>100</v>
      </c>
    </row>
    <row r="220" spans="2:15">
      <c r="B220" s="70"/>
      <c r="C220" s="2"/>
      <c r="D220" s="5"/>
      <c r="E220" s="14"/>
      <c r="F220" s="19">
        <v>613321</v>
      </c>
      <c r="G220" s="92" t="s">
        <v>97</v>
      </c>
      <c r="H220" s="110">
        <v>1500</v>
      </c>
      <c r="I220" s="111">
        <v>536.65</v>
      </c>
      <c r="J220" s="110">
        <v>1500</v>
      </c>
      <c r="K220" s="6"/>
      <c r="L220" s="6"/>
      <c r="M220" s="6"/>
      <c r="N220" s="9">
        <f t="shared" si="53"/>
        <v>1500</v>
      </c>
      <c r="O220" s="69">
        <f t="shared" si="49"/>
        <v>100</v>
      </c>
    </row>
    <row r="221" spans="2:15">
      <c r="B221" s="70"/>
      <c r="C221" s="2"/>
      <c r="D221" s="5"/>
      <c r="E221" s="14"/>
      <c r="F221" s="19">
        <v>613323</v>
      </c>
      <c r="G221" s="92" t="s">
        <v>98</v>
      </c>
      <c r="H221" s="110">
        <v>5000</v>
      </c>
      <c r="I221" s="111">
        <v>3448.17</v>
      </c>
      <c r="J221" s="110">
        <v>5000</v>
      </c>
      <c r="K221" s="6"/>
      <c r="L221" s="6"/>
      <c r="M221" s="6"/>
      <c r="N221" s="9">
        <f t="shared" si="53"/>
        <v>5000</v>
      </c>
      <c r="O221" s="69">
        <f t="shared" si="49"/>
        <v>100</v>
      </c>
    </row>
    <row r="222" spans="2:15">
      <c r="B222" s="70"/>
      <c r="C222" s="2"/>
      <c r="D222" s="5"/>
      <c r="E222" s="14"/>
      <c r="F222" s="19">
        <v>613410</v>
      </c>
      <c r="G222" s="92" t="s">
        <v>84</v>
      </c>
      <c r="H222" s="110">
        <v>18000</v>
      </c>
      <c r="I222" s="111">
        <v>17248.28</v>
      </c>
      <c r="J222" s="110">
        <v>20000</v>
      </c>
      <c r="K222" s="6"/>
      <c r="L222" s="6"/>
      <c r="M222" s="6"/>
      <c r="N222" s="9">
        <f t="shared" si="53"/>
        <v>20000</v>
      </c>
      <c r="O222" s="69">
        <f t="shared" si="49"/>
        <v>111.11111111111111</v>
      </c>
    </row>
    <row r="223" spans="2:15">
      <c r="B223" s="70"/>
      <c r="C223" s="2"/>
      <c r="D223" s="5"/>
      <c r="E223" s="14"/>
      <c r="F223" s="19">
        <v>613480</v>
      </c>
      <c r="G223" s="92" t="s">
        <v>99</v>
      </c>
      <c r="H223" s="110">
        <v>10000</v>
      </c>
      <c r="I223" s="111">
        <v>30</v>
      </c>
      <c r="J223" s="110">
        <v>10000</v>
      </c>
      <c r="K223" s="6"/>
      <c r="L223" s="6"/>
      <c r="M223" s="6"/>
      <c r="N223" s="9">
        <f t="shared" si="53"/>
        <v>10000</v>
      </c>
      <c r="O223" s="69">
        <f t="shared" si="49"/>
        <v>100</v>
      </c>
    </row>
    <row r="224" spans="2:15">
      <c r="B224" s="70"/>
      <c r="C224" s="2"/>
      <c r="D224" s="5"/>
      <c r="E224" s="14"/>
      <c r="F224" s="19">
        <v>613510</v>
      </c>
      <c r="G224" s="92" t="s">
        <v>100</v>
      </c>
      <c r="H224" s="110">
        <v>20000</v>
      </c>
      <c r="I224" s="111">
        <v>5705.33</v>
      </c>
      <c r="J224" s="110">
        <v>20000</v>
      </c>
      <c r="K224" s="6"/>
      <c r="L224" s="6"/>
      <c r="M224" s="6"/>
      <c r="N224" s="9">
        <f t="shared" si="53"/>
        <v>20000</v>
      </c>
      <c r="O224" s="69">
        <f t="shared" si="49"/>
        <v>100</v>
      </c>
    </row>
    <row r="225" spans="2:15">
      <c r="B225" s="70"/>
      <c r="C225" s="2"/>
      <c r="D225" s="5"/>
      <c r="E225" s="14"/>
      <c r="F225" s="19">
        <v>613520</v>
      </c>
      <c r="G225" s="92" t="s">
        <v>101</v>
      </c>
      <c r="H225" s="110">
        <v>5000</v>
      </c>
      <c r="I225" s="111">
        <v>1596.83</v>
      </c>
      <c r="J225" s="110">
        <v>5000</v>
      </c>
      <c r="K225" s="6"/>
      <c r="L225" s="6"/>
      <c r="M225" s="6"/>
      <c r="N225" s="9">
        <f t="shared" si="53"/>
        <v>5000</v>
      </c>
      <c r="O225" s="69">
        <f t="shared" si="49"/>
        <v>100</v>
      </c>
    </row>
    <row r="226" spans="2:15">
      <c r="B226" s="70"/>
      <c r="C226" s="2"/>
      <c r="D226" s="5"/>
      <c r="E226" s="14"/>
      <c r="F226" s="19">
        <v>613600</v>
      </c>
      <c r="G226" s="92" t="s">
        <v>102</v>
      </c>
      <c r="H226" s="110">
        <v>8500</v>
      </c>
      <c r="I226" s="111">
        <v>6784.97</v>
      </c>
      <c r="J226" s="110">
        <v>8500</v>
      </c>
      <c r="K226" s="6"/>
      <c r="L226" s="6"/>
      <c r="M226" s="6"/>
      <c r="N226" s="9">
        <f t="shared" si="53"/>
        <v>8500</v>
      </c>
      <c r="O226" s="69">
        <f t="shared" si="49"/>
        <v>100</v>
      </c>
    </row>
    <row r="227" spans="2:15">
      <c r="B227" s="70"/>
      <c r="C227" s="2"/>
      <c r="D227" s="5"/>
      <c r="E227" s="14"/>
      <c r="F227" s="19">
        <v>613710</v>
      </c>
      <c r="G227" s="92" t="s">
        <v>103</v>
      </c>
      <c r="H227" s="110">
        <v>8200</v>
      </c>
      <c r="I227" s="111">
        <v>5619.54</v>
      </c>
      <c r="J227" s="110">
        <v>8200</v>
      </c>
      <c r="K227" s="6"/>
      <c r="L227" s="6"/>
      <c r="M227" s="6"/>
      <c r="N227" s="9">
        <f t="shared" si="53"/>
        <v>8200</v>
      </c>
      <c r="O227" s="69">
        <f t="shared" si="49"/>
        <v>100</v>
      </c>
    </row>
    <row r="228" spans="2:15">
      <c r="B228" s="70"/>
      <c r="C228" s="2"/>
      <c r="D228" s="5"/>
      <c r="E228" s="14"/>
      <c r="F228" s="19">
        <v>613721</v>
      </c>
      <c r="G228" s="92" t="s">
        <v>104</v>
      </c>
      <c r="H228" s="110">
        <v>6000</v>
      </c>
      <c r="I228" s="111">
        <v>0</v>
      </c>
      <c r="J228" s="110">
        <v>6000</v>
      </c>
      <c r="K228" s="6"/>
      <c r="L228" s="6"/>
      <c r="M228" s="6"/>
      <c r="N228" s="9">
        <f t="shared" si="53"/>
        <v>6000</v>
      </c>
      <c r="O228" s="69">
        <f t="shared" si="49"/>
        <v>100</v>
      </c>
    </row>
    <row r="229" spans="2:15">
      <c r="B229" s="70"/>
      <c r="C229" s="2"/>
      <c r="D229" s="5"/>
      <c r="E229" s="14"/>
      <c r="F229" s="19">
        <v>613722</v>
      </c>
      <c r="G229" s="92" t="s">
        <v>105</v>
      </c>
      <c r="H229" s="110">
        <v>15000</v>
      </c>
      <c r="I229" s="111">
        <v>8742.16</v>
      </c>
      <c r="J229" s="110">
        <v>15000</v>
      </c>
      <c r="K229" s="6"/>
      <c r="L229" s="6"/>
      <c r="M229" s="6"/>
      <c r="N229" s="9">
        <f t="shared" si="53"/>
        <v>15000</v>
      </c>
      <c r="O229" s="69">
        <f t="shared" si="49"/>
        <v>100</v>
      </c>
    </row>
    <row r="230" spans="2:15">
      <c r="B230" s="70"/>
      <c r="C230" s="2"/>
      <c r="D230" s="5"/>
      <c r="E230" s="14"/>
      <c r="F230" s="19">
        <v>613723</v>
      </c>
      <c r="G230" s="92" t="s">
        <v>106</v>
      </c>
      <c r="H230" s="110">
        <v>5000</v>
      </c>
      <c r="I230" s="111">
        <v>1852</v>
      </c>
      <c r="J230" s="110">
        <v>5000</v>
      </c>
      <c r="K230" s="6"/>
      <c r="L230" s="6"/>
      <c r="M230" s="6"/>
      <c r="N230" s="9">
        <f t="shared" si="53"/>
        <v>5000</v>
      </c>
      <c r="O230" s="69">
        <f t="shared" si="49"/>
        <v>100</v>
      </c>
    </row>
    <row r="231" spans="2:15">
      <c r="B231" s="70"/>
      <c r="C231" s="2"/>
      <c r="D231" s="5"/>
      <c r="E231" s="14"/>
      <c r="F231" s="19">
        <v>613810</v>
      </c>
      <c r="G231" s="92" t="s">
        <v>107</v>
      </c>
      <c r="H231" s="110">
        <v>8000</v>
      </c>
      <c r="I231" s="111">
        <v>1321.06</v>
      </c>
      <c r="J231" s="110">
        <v>8000</v>
      </c>
      <c r="K231" s="6"/>
      <c r="L231" s="6"/>
      <c r="M231" s="6"/>
      <c r="N231" s="9">
        <f t="shared" si="53"/>
        <v>8000</v>
      </c>
      <c r="O231" s="69">
        <f t="shared" si="49"/>
        <v>100</v>
      </c>
    </row>
    <row r="232" spans="2:15">
      <c r="B232" s="70"/>
      <c r="C232" s="2"/>
      <c r="D232" s="5"/>
      <c r="E232" s="14"/>
      <c r="F232" s="19">
        <v>613911</v>
      </c>
      <c r="G232" s="92" t="s">
        <v>108</v>
      </c>
      <c r="H232" s="110">
        <v>3000</v>
      </c>
      <c r="I232" s="111">
        <v>2962.5</v>
      </c>
      <c r="J232" s="110">
        <v>15000</v>
      </c>
      <c r="K232" s="6"/>
      <c r="L232" s="6"/>
      <c r="M232" s="6"/>
      <c r="N232" s="9">
        <f t="shared" si="53"/>
        <v>15000</v>
      </c>
      <c r="O232" s="69">
        <f t="shared" si="49"/>
        <v>500</v>
      </c>
    </row>
    <row r="233" spans="2:15" ht="15.75" customHeight="1">
      <c r="B233" s="70"/>
      <c r="C233" s="2"/>
      <c r="D233" s="5"/>
      <c r="E233" s="14"/>
      <c r="F233" s="19">
        <v>613914</v>
      </c>
      <c r="G233" s="92" t="s">
        <v>26</v>
      </c>
      <c r="H233" s="110">
        <v>3500</v>
      </c>
      <c r="I233" s="111">
        <v>3446.65</v>
      </c>
      <c r="J233" s="110">
        <v>3500</v>
      </c>
      <c r="K233" s="6"/>
      <c r="L233" s="6"/>
      <c r="M233" s="6"/>
      <c r="N233" s="9">
        <f t="shared" si="53"/>
        <v>3500</v>
      </c>
      <c r="O233" s="69">
        <f t="shared" si="49"/>
        <v>100</v>
      </c>
    </row>
    <row r="234" spans="2:15" s="1" customFormat="1">
      <c r="B234" s="70"/>
      <c r="C234" s="2"/>
      <c r="D234" s="5"/>
      <c r="E234" s="14"/>
      <c r="F234" s="19">
        <v>613916</v>
      </c>
      <c r="G234" s="92" t="s">
        <v>109</v>
      </c>
      <c r="H234" s="110">
        <v>11000</v>
      </c>
      <c r="I234" s="111">
        <v>9233.9</v>
      </c>
      <c r="J234" s="110">
        <v>11000</v>
      </c>
      <c r="K234" s="6"/>
      <c r="L234" s="6"/>
      <c r="M234" s="6"/>
      <c r="N234" s="9">
        <f t="shared" si="53"/>
        <v>11000</v>
      </c>
      <c r="O234" s="69">
        <f t="shared" ref="O234:O263" si="54">N234/H234%</f>
        <v>100</v>
      </c>
    </row>
    <row r="235" spans="2:15">
      <c r="B235" s="70"/>
      <c r="C235" s="2"/>
      <c r="D235" s="5"/>
      <c r="E235" s="14"/>
      <c r="F235" s="19">
        <v>613917</v>
      </c>
      <c r="G235" s="92" t="s">
        <v>110</v>
      </c>
      <c r="H235" s="110">
        <v>7000</v>
      </c>
      <c r="I235" s="111">
        <v>6980.9</v>
      </c>
      <c r="J235" s="110">
        <v>15000</v>
      </c>
      <c r="K235" s="9"/>
      <c r="L235" s="9"/>
      <c r="M235" s="9"/>
      <c r="N235" s="9">
        <f t="shared" si="53"/>
        <v>15000</v>
      </c>
      <c r="O235" s="69">
        <f t="shared" si="54"/>
        <v>214.28571428571428</v>
      </c>
    </row>
    <row r="236" spans="2:15">
      <c r="B236" s="70"/>
      <c r="C236" s="2"/>
      <c r="D236" s="5"/>
      <c r="E236" s="14"/>
      <c r="F236" s="19">
        <v>613919</v>
      </c>
      <c r="G236" s="92" t="s">
        <v>111</v>
      </c>
      <c r="H236" s="110">
        <v>500</v>
      </c>
      <c r="I236" s="111">
        <v>0</v>
      </c>
      <c r="J236" s="110">
        <v>500</v>
      </c>
      <c r="K236" s="6"/>
      <c r="L236" s="6"/>
      <c r="M236" s="6"/>
      <c r="N236" s="9">
        <f t="shared" si="53"/>
        <v>500</v>
      </c>
      <c r="O236" s="69">
        <f t="shared" si="54"/>
        <v>100</v>
      </c>
    </row>
    <row r="237" spans="2:15" s="1" customFormat="1">
      <c r="B237" s="70"/>
      <c r="C237" s="2"/>
      <c r="D237" s="5"/>
      <c r="E237" s="14"/>
      <c r="F237" s="19">
        <v>613920</v>
      </c>
      <c r="G237" s="92" t="s">
        <v>112</v>
      </c>
      <c r="H237" s="110">
        <v>4000</v>
      </c>
      <c r="I237" s="111">
        <v>473.5</v>
      </c>
      <c r="J237" s="110">
        <v>4000</v>
      </c>
      <c r="K237" s="6"/>
      <c r="L237" s="6"/>
      <c r="M237" s="6"/>
      <c r="N237" s="9">
        <f t="shared" si="53"/>
        <v>4000</v>
      </c>
      <c r="O237" s="69">
        <f t="shared" si="54"/>
        <v>100</v>
      </c>
    </row>
    <row r="238" spans="2:15">
      <c r="B238" s="70"/>
      <c r="C238" s="2"/>
      <c r="D238" s="5"/>
      <c r="E238" s="14"/>
      <c r="F238" s="19">
        <v>613930</v>
      </c>
      <c r="G238" s="92" t="s">
        <v>113</v>
      </c>
      <c r="H238" s="110">
        <v>10000</v>
      </c>
      <c r="I238" s="111">
        <v>3424.68</v>
      </c>
      <c r="J238" s="110">
        <v>10000</v>
      </c>
      <c r="K238" s="9"/>
      <c r="L238" s="9"/>
      <c r="M238" s="9"/>
      <c r="N238" s="9">
        <f t="shared" si="53"/>
        <v>10000</v>
      </c>
      <c r="O238" s="69">
        <f t="shared" si="54"/>
        <v>100</v>
      </c>
    </row>
    <row r="239" spans="2:15" s="1" customFormat="1">
      <c r="B239" s="70"/>
      <c r="C239" s="2"/>
      <c r="D239" s="5"/>
      <c r="E239" s="14"/>
      <c r="F239" s="19">
        <v>613973</v>
      </c>
      <c r="G239" s="92" t="s">
        <v>114</v>
      </c>
      <c r="H239" s="110">
        <v>45288</v>
      </c>
      <c r="I239" s="111">
        <v>7742.86</v>
      </c>
      <c r="J239" s="110">
        <v>103364</v>
      </c>
      <c r="K239" s="6"/>
      <c r="L239" s="6"/>
      <c r="M239" s="6"/>
      <c r="N239" s="9">
        <f t="shared" si="53"/>
        <v>103364</v>
      </c>
      <c r="O239" s="69">
        <f t="shared" si="54"/>
        <v>228.23706059000176</v>
      </c>
    </row>
    <row r="240" spans="2:15" s="1" customFormat="1">
      <c r="B240" s="72"/>
      <c r="C240" s="10"/>
      <c r="D240" s="13"/>
      <c r="E240" s="12"/>
      <c r="F240" s="19">
        <v>613983</v>
      </c>
      <c r="G240" s="92" t="s">
        <v>31</v>
      </c>
      <c r="H240" s="110">
        <v>1412</v>
      </c>
      <c r="I240" s="111">
        <v>826.28</v>
      </c>
      <c r="J240" s="110">
        <v>1725</v>
      </c>
      <c r="K240" s="9"/>
      <c r="L240" s="9"/>
      <c r="M240" s="9"/>
      <c r="N240" s="9">
        <f t="shared" si="53"/>
        <v>1725</v>
      </c>
      <c r="O240" s="69">
        <f t="shared" si="54"/>
        <v>122.16713881019831</v>
      </c>
    </row>
    <row r="241" spans="2:15">
      <c r="B241" s="70"/>
      <c r="C241" s="2"/>
      <c r="D241" s="5"/>
      <c r="E241" s="14"/>
      <c r="F241" s="19">
        <v>613985</v>
      </c>
      <c r="G241" s="92" t="s">
        <v>115</v>
      </c>
      <c r="H241" s="110">
        <v>11760</v>
      </c>
      <c r="I241" s="111">
        <v>3533.34</v>
      </c>
      <c r="J241" s="110">
        <v>33600</v>
      </c>
      <c r="K241" s="9"/>
      <c r="L241" s="9"/>
      <c r="M241" s="9"/>
      <c r="N241" s="9">
        <f t="shared" si="53"/>
        <v>33600</v>
      </c>
      <c r="O241" s="69">
        <f t="shared" si="54"/>
        <v>285.71428571428572</v>
      </c>
    </row>
    <row r="242" spans="2:15" ht="19.5">
      <c r="B242" s="70"/>
      <c r="C242" s="2"/>
      <c r="D242" s="5"/>
      <c r="E242" s="14"/>
      <c r="F242" s="19">
        <v>613986</v>
      </c>
      <c r="G242" s="95" t="s">
        <v>47</v>
      </c>
      <c r="H242" s="110">
        <v>2100</v>
      </c>
      <c r="I242" s="111">
        <v>358.48</v>
      </c>
      <c r="J242" s="110">
        <v>4786</v>
      </c>
      <c r="K242" s="6"/>
      <c r="L242" s="6"/>
      <c r="M242" s="6"/>
      <c r="N242" s="9">
        <f t="shared" si="53"/>
        <v>4786</v>
      </c>
      <c r="O242" s="69">
        <f t="shared" si="54"/>
        <v>227.9047619047619</v>
      </c>
    </row>
    <row r="243" spans="2:15" s="1" customFormat="1" ht="19.5">
      <c r="B243" s="70"/>
      <c r="C243" s="2"/>
      <c r="D243" s="5"/>
      <c r="E243" s="14"/>
      <c r="F243" s="19">
        <v>613987</v>
      </c>
      <c r="G243" s="95" t="s">
        <v>48</v>
      </c>
      <c r="H243" s="110">
        <v>4585</v>
      </c>
      <c r="I243" s="111">
        <v>839.68</v>
      </c>
      <c r="J243" s="110">
        <v>10058</v>
      </c>
      <c r="K243" s="6"/>
      <c r="L243" s="6"/>
      <c r="M243" s="6"/>
      <c r="N243" s="9">
        <f t="shared" si="53"/>
        <v>10058</v>
      </c>
      <c r="O243" s="69">
        <f t="shared" si="54"/>
        <v>219.36750272628134</v>
      </c>
    </row>
    <row r="244" spans="2:15" s="1" customFormat="1" ht="19.5">
      <c r="B244" s="70"/>
      <c r="C244" s="2"/>
      <c r="D244" s="5"/>
      <c r="E244" s="14"/>
      <c r="F244" s="19">
        <v>613988</v>
      </c>
      <c r="G244" s="95" t="s">
        <v>49</v>
      </c>
      <c r="H244" s="110">
        <v>5032</v>
      </c>
      <c r="I244" s="111">
        <v>860.28</v>
      </c>
      <c r="J244" s="110">
        <v>11485</v>
      </c>
      <c r="K244" s="9"/>
      <c r="L244" s="9"/>
      <c r="M244" s="9"/>
      <c r="N244" s="9">
        <f t="shared" si="53"/>
        <v>11485</v>
      </c>
      <c r="O244" s="69">
        <f t="shared" si="54"/>
        <v>228.23926868044515</v>
      </c>
    </row>
    <row r="245" spans="2:15">
      <c r="B245" s="70"/>
      <c r="C245" s="2"/>
      <c r="D245" s="5"/>
      <c r="E245" s="14"/>
      <c r="F245" s="19">
        <v>613990</v>
      </c>
      <c r="G245" s="92" t="s">
        <v>86</v>
      </c>
      <c r="H245" s="110">
        <v>500</v>
      </c>
      <c r="I245" s="111">
        <v>0</v>
      </c>
      <c r="J245" s="110">
        <v>500</v>
      </c>
      <c r="K245" s="9"/>
      <c r="L245" s="9"/>
      <c r="M245" s="9"/>
      <c r="N245" s="9">
        <f t="shared" si="53"/>
        <v>500</v>
      </c>
      <c r="O245" s="69">
        <f t="shared" si="54"/>
        <v>100</v>
      </c>
    </row>
    <row r="246" spans="2:15">
      <c r="B246" s="72"/>
      <c r="C246" s="10"/>
      <c r="D246" s="13"/>
      <c r="E246" s="12"/>
      <c r="F246" s="51">
        <v>614000</v>
      </c>
      <c r="G246" s="91" t="s">
        <v>35</v>
      </c>
      <c r="H246" s="112">
        <v>300000</v>
      </c>
      <c r="I246" s="113">
        <f t="shared" ref="I246:M246" si="55">SUM(I247:I254)</f>
        <v>233409.25</v>
      </c>
      <c r="J246" s="112">
        <f t="shared" si="55"/>
        <v>390000</v>
      </c>
      <c r="K246" s="9">
        <f t="shared" si="55"/>
        <v>0</v>
      </c>
      <c r="L246" s="9">
        <f t="shared" si="55"/>
        <v>0</v>
      </c>
      <c r="M246" s="9">
        <f t="shared" si="55"/>
        <v>0</v>
      </c>
      <c r="N246" s="9">
        <f t="shared" si="53"/>
        <v>390000</v>
      </c>
      <c r="O246" s="69">
        <f t="shared" si="54"/>
        <v>130</v>
      </c>
    </row>
    <row r="247" spans="2:15">
      <c r="B247" s="70"/>
      <c r="C247" s="2"/>
      <c r="D247" s="5"/>
      <c r="E247" s="14" t="s">
        <v>50</v>
      </c>
      <c r="F247" s="19">
        <v>614121</v>
      </c>
      <c r="G247" s="92" t="s">
        <v>51</v>
      </c>
      <c r="H247" s="110">
        <v>0</v>
      </c>
      <c r="I247" s="111">
        <v>0</v>
      </c>
      <c r="J247" s="110"/>
      <c r="K247" s="6"/>
      <c r="L247" s="6"/>
      <c r="M247" s="6"/>
      <c r="N247" s="9">
        <f t="shared" si="53"/>
        <v>0</v>
      </c>
      <c r="O247" s="69" t="e">
        <f t="shared" si="54"/>
        <v>#DIV/0!</v>
      </c>
    </row>
    <row r="248" spans="2:15">
      <c r="B248" s="70"/>
      <c r="C248" s="2"/>
      <c r="D248" s="5"/>
      <c r="E248" s="14" t="s">
        <v>50</v>
      </c>
      <c r="F248" s="19">
        <v>614122</v>
      </c>
      <c r="G248" s="92" t="s">
        <v>116</v>
      </c>
      <c r="H248" s="110">
        <v>0</v>
      </c>
      <c r="I248" s="111">
        <v>0</v>
      </c>
      <c r="J248" s="110"/>
      <c r="K248" s="6"/>
      <c r="L248" s="6"/>
      <c r="M248" s="6"/>
      <c r="N248" s="9">
        <f t="shared" si="53"/>
        <v>0</v>
      </c>
      <c r="O248" s="69" t="e">
        <f t="shared" si="54"/>
        <v>#DIV/0!</v>
      </c>
    </row>
    <row r="249" spans="2:15" s="1" customFormat="1">
      <c r="B249" s="70"/>
      <c r="C249" s="2"/>
      <c r="D249" s="5"/>
      <c r="E249" s="14" t="s">
        <v>117</v>
      </c>
      <c r="F249" s="19">
        <v>614234</v>
      </c>
      <c r="G249" s="92" t="s">
        <v>118</v>
      </c>
      <c r="H249" s="110">
        <v>70000</v>
      </c>
      <c r="I249" s="111">
        <v>64500</v>
      </c>
      <c r="J249" s="110">
        <v>80000</v>
      </c>
      <c r="K249" s="6"/>
      <c r="L249" s="6"/>
      <c r="M249" s="6"/>
      <c r="N249" s="9">
        <f t="shared" si="53"/>
        <v>80000</v>
      </c>
      <c r="O249" s="69">
        <f t="shared" si="54"/>
        <v>114.28571428571429</v>
      </c>
    </row>
    <row r="250" spans="2:15">
      <c r="B250" s="70"/>
      <c r="C250" s="2"/>
      <c r="D250" s="5"/>
      <c r="E250" s="14" t="s">
        <v>119</v>
      </c>
      <c r="F250" s="19">
        <v>614311</v>
      </c>
      <c r="G250" s="92" t="s">
        <v>120</v>
      </c>
      <c r="H250" s="110">
        <v>40000</v>
      </c>
      <c r="I250" s="111">
        <v>129000</v>
      </c>
      <c r="J250" s="110">
        <v>70000</v>
      </c>
      <c r="K250" s="9"/>
      <c r="L250" s="9"/>
      <c r="M250" s="9"/>
      <c r="N250" s="9">
        <f t="shared" si="53"/>
        <v>70000</v>
      </c>
      <c r="O250" s="69">
        <f t="shared" si="54"/>
        <v>175</v>
      </c>
    </row>
    <row r="251" spans="2:15">
      <c r="B251" s="70"/>
      <c r="C251" s="2"/>
      <c r="D251" s="5"/>
      <c r="E251" s="14" t="s">
        <v>119</v>
      </c>
      <c r="F251" s="19">
        <v>614311</v>
      </c>
      <c r="G251" s="92" t="s">
        <v>181</v>
      </c>
      <c r="H251" s="110">
        <v>10000</v>
      </c>
      <c r="I251" s="111">
        <v>0</v>
      </c>
      <c r="J251" s="110">
        <v>15000</v>
      </c>
      <c r="K251" s="9"/>
      <c r="L251" s="9"/>
      <c r="M251" s="9"/>
      <c r="N251" s="9">
        <f t="shared" si="53"/>
        <v>15000</v>
      </c>
      <c r="O251" s="69">
        <f t="shared" si="54"/>
        <v>150</v>
      </c>
    </row>
    <row r="252" spans="2:15">
      <c r="B252" s="70"/>
      <c r="C252" s="2"/>
      <c r="D252" s="5"/>
      <c r="E252" s="14" t="s">
        <v>119</v>
      </c>
      <c r="F252" s="19">
        <v>614311</v>
      </c>
      <c r="G252" s="92" t="s">
        <v>182</v>
      </c>
      <c r="H252" s="110">
        <v>120000</v>
      </c>
      <c r="I252" s="111">
        <v>9500</v>
      </c>
      <c r="J252" s="110">
        <v>135000</v>
      </c>
      <c r="K252" s="9"/>
      <c r="L252" s="9"/>
      <c r="M252" s="9"/>
      <c r="N252" s="9">
        <f t="shared" si="53"/>
        <v>135000</v>
      </c>
      <c r="O252" s="69">
        <f t="shared" si="54"/>
        <v>112.5</v>
      </c>
    </row>
    <row r="253" spans="2:15" s="1" customFormat="1">
      <c r="B253" s="70"/>
      <c r="C253" s="2"/>
      <c r="D253" s="5"/>
      <c r="E253" s="14" t="s">
        <v>52</v>
      </c>
      <c r="F253" s="19">
        <v>614324</v>
      </c>
      <c r="G253" s="92" t="s">
        <v>121</v>
      </c>
      <c r="H253" s="110">
        <v>50000</v>
      </c>
      <c r="I253" s="111">
        <v>29500</v>
      </c>
      <c r="J253" s="110">
        <v>80000</v>
      </c>
      <c r="K253" s="6"/>
      <c r="L253" s="6"/>
      <c r="M253" s="6">
        <v>0</v>
      </c>
      <c r="N253" s="9">
        <f t="shared" si="53"/>
        <v>80000</v>
      </c>
      <c r="O253" s="69">
        <f t="shared" si="54"/>
        <v>160</v>
      </c>
    </row>
    <row r="254" spans="2:15" s="1" customFormat="1">
      <c r="B254" s="70"/>
      <c r="C254" s="2"/>
      <c r="D254" s="5"/>
      <c r="E254" s="14" t="s">
        <v>52</v>
      </c>
      <c r="F254" s="19">
        <v>614329</v>
      </c>
      <c r="G254" s="92" t="s">
        <v>179</v>
      </c>
      <c r="H254" s="110">
        <v>10000</v>
      </c>
      <c r="I254" s="111">
        <v>909.25</v>
      </c>
      <c r="J254" s="110">
        <v>10000</v>
      </c>
      <c r="K254" s="9"/>
      <c r="L254" s="9"/>
      <c r="M254" s="9"/>
      <c r="N254" s="9">
        <f t="shared" si="53"/>
        <v>10000</v>
      </c>
      <c r="O254" s="69">
        <f t="shared" si="54"/>
        <v>100</v>
      </c>
    </row>
    <row r="255" spans="2:15" s="18" customFormat="1">
      <c r="B255" s="72"/>
      <c r="C255" s="10"/>
      <c r="D255" s="13"/>
      <c r="E255" s="12"/>
      <c r="F255" s="51">
        <v>615000</v>
      </c>
      <c r="G255" s="91" t="s">
        <v>122</v>
      </c>
      <c r="H255" s="112">
        <v>15000</v>
      </c>
      <c r="I255" s="113">
        <f t="shared" ref="I255:M255" si="56">SUM(I256:I257)</f>
        <v>15000</v>
      </c>
      <c r="J255" s="112">
        <f t="shared" si="56"/>
        <v>5000</v>
      </c>
      <c r="K255" s="9">
        <f t="shared" si="56"/>
        <v>0</v>
      </c>
      <c r="L255" s="9">
        <f t="shared" si="56"/>
        <v>0</v>
      </c>
      <c r="M255" s="9">
        <f t="shared" si="56"/>
        <v>0</v>
      </c>
      <c r="N255" s="9">
        <f t="shared" si="53"/>
        <v>5000</v>
      </c>
      <c r="O255" s="69">
        <f t="shared" si="54"/>
        <v>33.333333333333336</v>
      </c>
    </row>
    <row r="256" spans="2:15" ht="14.25" customHeight="1">
      <c r="B256" s="70"/>
      <c r="C256" s="2"/>
      <c r="D256" s="5"/>
      <c r="E256" s="14" t="s">
        <v>52</v>
      </c>
      <c r="F256" s="19">
        <v>615311</v>
      </c>
      <c r="G256" s="92" t="s">
        <v>123</v>
      </c>
      <c r="H256" s="110">
        <v>5000</v>
      </c>
      <c r="I256" s="111">
        <v>5000</v>
      </c>
      <c r="J256" s="110">
        <v>5000</v>
      </c>
      <c r="K256" s="6"/>
      <c r="L256" s="6"/>
      <c r="M256" s="6"/>
      <c r="N256" s="9">
        <f t="shared" si="53"/>
        <v>5000</v>
      </c>
      <c r="O256" s="69">
        <f t="shared" si="54"/>
        <v>100</v>
      </c>
    </row>
    <row r="257" spans="2:15" ht="20.25" customHeight="1">
      <c r="B257" s="70"/>
      <c r="C257" s="2"/>
      <c r="D257" s="5"/>
      <c r="E257" s="14"/>
      <c r="F257" s="19">
        <v>615311</v>
      </c>
      <c r="G257" s="95" t="s">
        <v>220</v>
      </c>
      <c r="H257" s="110">
        <v>10000</v>
      </c>
      <c r="I257" s="111">
        <v>10000</v>
      </c>
      <c r="J257" s="110">
        <v>0</v>
      </c>
      <c r="K257" s="6"/>
      <c r="L257" s="6"/>
      <c r="M257" s="6"/>
      <c r="N257" s="9">
        <f t="shared" si="53"/>
        <v>0</v>
      </c>
      <c r="O257" s="69"/>
    </row>
    <row r="258" spans="2:15">
      <c r="B258" s="72"/>
      <c r="C258" s="10"/>
      <c r="D258" s="13"/>
      <c r="E258" s="12" t="s">
        <v>36</v>
      </c>
      <c r="F258" s="51">
        <v>821000</v>
      </c>
      <c r="G258" s="91" t="s">
        <v>37</v>
      </c>
      <c r="H258" s="112">
        <v>66000</v>
      </c>
      <c r="I258" s="113">
        <f t="shared" ref="I258:M258" si="57">SUM(I259:I266)</f>
        <v>13146.09</v>
      </c>
      <c r="J258" s="112">
        <f t="shared" si="57"/>
        <v>76000</v>
      </c>
      <c r="K258" s="9">
        <f t="shared" si="57"/>
        <v>0</v>
      </c>
      <c r="L258" s="9">
        <f t="shared" si="57"/>
        <v>0</v>
      </c>
      <c r="M258" s="9">
        <f t="shared" si="57"/>
        <v>0</v>
      </c>
      <c r="N258" s="9">
        <f t="shared" si="53"/>
        <v>76000</v>
      </c>
      <c r="O258" s="69">
        <f t="shared" si="54"/>
        <v>115.15151515151516</v>
      </c>
    </row>
    <row r="259" spans="2:15">
      <c r="B259" s="72"/>
      <c r="C259" s="10"/>
      <c r="D259" s="13"/>
      <c r="E259" s="12"/>
      <c r="F259" s="19">
        <v>821211</v>
      </c>
      <c r="G259" s="92" t="s">
        <v>67</v>
      </c>
      <c r="H259" s="110">
        <v>40000</v>
      </c>
      <c r="I259" s="111">
        <v>0</v>
      </c>
      <c r="J259" s="110">
        <v>50000</v>
      </c>
      <c r="K259" s="9"/>
      <c r="L259" s="6">
        <v>0</v>
      </c>
      <c r="M259" s="9"/>
      <c r="N259" s="9">
        <f t="shared" si="53"/>
        <v>50000</v>
      </c>
      <c r="O259" s="69"/>
    </row>
    <row r="260" spans="2:15">
      <c r="B260" s="72"/>
      <c r="C260" s="10"/>
      <c r="D260" s="13"/>
      <c r="E260" s="12"/>
      <c r="F260" s="19">
        <v>821213</v>
      </c>
      <c r="G260" s="92" t="s">
        <v>201</v>
      </c>
      <c r="H260" s="110">
        <v>0</v>
      </c>
      <c r="I260" s="111">
        <v>0</v>
      </c>
      <c r="J260" s="110">
        <v>0</v>
      </c>
      <c r="K260" s="9"/>
      <c r="L260" s="9"/>
      <c r="M260" s="9"/>
      <c r="N260" s="9">
        <f t="shared" si="53"/>
        <v>0</v>
      </c>
      <c r="O260" s="69" t="e">
        <f t="shared" si="54"/>
        <v>#DIV/0!</v>
      </c>
    </row>
    <row r="261" spans="2:15">
      <c r="B261" s="72"/>
      <c r="C261" s="10"/>
      <c r="D261" s="13"/>
      <c r="E261" s="14"/>
      <c r="F261" s="19">
        <v>821310</v>
      </c>
      <c r="G261" s="92" t="s">
        <v>199</v>
      </c>
      <c r="H261" s="110">
        <v>25000</v>
      </c>
      <c r="I261" s="111">
        <v>13146.09</v>
      </c>
      <c r="J261" s="110">
        <v>25000</v>
      </c>
      <c r="K261" s="6"/>
      <c r="L261" s="6"/>
      <c r="M261" s="6"/>
      <c r="N261" s="9">
        <f t="shared" si="53"/>
        <v>25000</v>
      </c>
      <c r="O261" s="69">
        <f t="shared" si="54"/>
        <v>100</v>
      </c>
    </row>
    <row r="262" spans="2:15">
      <c r="B262" s="72"/>
      <c r="C262" s="10"/>
      <c r="D262" s="13"/>
      <c r="E262" s="14"/>
      <c r="F262" s="19">
        <v>821320</v>
      </c>
      <c r="G262" s="92" t="s">
        <v>166</v>
      </c>
      <c r="H262" s="110">
        <v>0</v>
      </c>
      <c r="I262" s="111">
        <v>0</v>
      </c>
      <c r="J262" s="110">
        <v>0</v>
      </c>
      <c r="K262" s="6"/>
      <c r="L262" s="6"/>
      <c r="M262" s="6"/>
      <c r="N262" s="9">
        <f t="shared" si="53"/>
        <v>0</v>
      </c>
      <c r="O262" s="69" t="e">
        <f t="shared" si="54"/>
        <v>#DIV/0!</v>
      </c>
    </row>
    <row r="263" spans="2:15">
      <c r="B263" s="72"/>
      <c r="C263" s="10"/>
      <c r="D263" s="13"/>
      <c r="E263" s="14"/>
      <c r="F263" s="19">
        <v>821341</v>
      </c>
      <c r="G263" s="92" t="s">
        <v>200</v>
      </c>
      <c r="H263" s="110">
        <v>0</v>
      </c>
      <c r="I263" s="111">
        <v>0</v>
      </c>
      <c r="J263" s="110">
        <v>0</v>
      </c>
      <c r="K263" s="6"/>
      <c r="L263" s="6"/>
      <c r="M263" s="6"/>
      <c r="N263" s="9">
        <f t="shared" si="53"/>
        <v>0</v>
      </c>
      <c r="O263" s="69" t="e">
        <f t="shared" si="54"/>
        <v>#DIV/0!</v>
      </c>
    </row>
    <row r="264" spans="2:15">
      <c r="B264" s="72"/>
      <c r="C264" s="10"/>
      <c r="D264" s="13"/>
      <c r="E264" s="14"/>
      <c r="F264" s="19">
        <v>821370</v>
      </c>
      <c r="G264" s="92" t="s">
        <v>210</v>
      </c>
      <c r="H264" s="110">
        <v>1000</v>
      </c>
      <c r="I264" s="111">
        <v>0</v>
      </c>
      <c r="J264" s="110">
        <v>1000</v>
      </c>
      <c r="K264" s="6"/>
      <c r="L264" s="6"/>
      <c r="M264" s="6"/>
      <c r="N264" s="9">
        <f t="shared" si="53"/>
        <v>1000</v>
      </c>
      <c r="O264" s="69"/>
    </row>
    <row r="265" spans="2:15">
      <c r="B265" s="72"/>
      <c r="C265" s="10"/>
      <c r="D265" s="13"/>
      <c r="E265" s="14"/>
      <c r="F265" s="19">
        <v>821512</v>
      </c>
      <c r="G265" s="92" t="s">
        <v>167</v>
      </c>
      <c r="H265" s="110">
        <v>0</v>
      </c>
      <c r="I265" s="111"/>
      <c r="J265" s="110"/>
      <c r="K265" s="6"/>
      <c r="L265" s="6"/>
      <c r="M265" s="6"/>
      <c r="N265" s="9">
        <f t="shared" si="53"/>
        <v>0</v>
      </c>
      <c r="O265" s="69"/>
    </row>
    <row r="266" spans="2:15">
      <c r="B266" s="72"/>
      <c r="C266" s="10"/>
      <c r="D266" s="13"/>
      <c r="E266" s="14"/>
      <c r="F266" s="19">
        <v>821521</v>
      </c>
      <c r="G266" s="92" t="s">
        <v>168</v>
      </c>
      <c r="H266" s="110">
        <v>0</v>
      </c>
      <c r="I266" s="111"/>
      <c r="J266" s="110"/>
      <c r="K266" s="6"/>
      <c r="L266" s="6"/>
      <c r="M266" s="6"/>
      <c r="N266" s="9">
        <f t="shared" si="53"/>
        <v>0</v>
      </c>
      <c r="O266" s="69"/>
    </row>
    <row r="267" spans="2:15" ht="11.25" customHeight="1">
      <c r="B267" s="72"/>
      <c r="C267" s="10"/>
      <c r="D267" s="13"/>
      <c r="E267" s="12"/>
      <c r="F267" s="51"/>
      <c r="G267" s="91" t="s">
        <v>38</v>
      </c>
      <c r="H267" s="114">
        <v>15</v>
      </c>
      <c r="I267" s="115">
        <v>14</v>
      </c>
      <c r="J267" s="124">
        <v>14</v>
      </c>
      <c r="K267" s="9"/>
      <c r="L267" s="9"/>
      <c r="M267" s="9"/>
      <c r="N267" s="15">
        <v>14</v>
      </c>
      <c r="O267" s="69"/>
    </row>
    <row r="268" spans="2:15">
      <c r="B268" s="70"/>
      <c r="C268" s="2"/>
      <c r="D268" s="5"/>
      <c r="E268" s="14"/>
      <c r="F268" s="19"/>
      <c r="G268" s="92"/>
      <c r="H268" s="110"/>
      <c r="I268" s="111"/>
      <c r="J268" s="110"/>
      <c r="K268" s="6"/>
      <c r="L268" s="6"/>
      <c r="M268" s="6"/>
      <c r="N268" s="6"/>
      <c r="O268" s="69"/>
    </row>
    <row r="269" spans="2:15">
      <c r="B269" s="68">
        <v>10</v>
      </c>
      <c r="C269" s="3" t="s">
        <v>39</v>
      </c>
      <c r="D269" s="3" t="s">
        <v>124</v>
      </c>
      <c r="E269" s="14"/>
      <c r="F269" s="19"/>
      <c r="G269" s="91" t="s">
        <v>125</v>
      </c>
      <c r="H269" s="110"/>
      <c r="I269" s="111"/>
      <c r="J269" s="110"/>
      <c r="K269" s="6"/>
      <c r="L269" s="6"/>
      <c r="M269" s="6"/>
      <c r="N269" s="6"/>
      <c r="O269" s="69"/>
    </row>
    <row r="270" spans="2:15" s="1" customFormat="1">
      <c r="B270" s="72"/>
      <c r="C270" s="10"/>
      <c r="D270" s="13"/>
      <c r="E270" s="12"/>
      <c r="F270" s="51"/>
      <c r="G270" s="91" t="s">
        <v>11</v>
      </c>
      <c r="H270" s="112">
        <v>1114886</v>
      </c>
      <c r="I270" s="113">
        <f>I271+I308</f>
        <v>365155.25</v>
      </c>
      <c r="J270" s="112">
        <f>J271+J308</f>
        <v>389784</v>
      </c>
      <c r="K270" s="9">
        <f>K271+K308</f>
        <v>0</v>
      </c>
      <c r="L270" s="9">
        <f>L271+L308</f>
        <v>483317</v>
      </c>
      <c r="M270" s="9">
        <f>M271+M308</f>
        <v>0</v>
      </c>
      <c r="N270" s="9">
        <f t="shared" ref="N270:N286" si="58">J270+K270+L270+M270</f>
        <v>873101</v>
      </c>
      <c r="O270" s="69">
        <f t="shared" ref="O270:O290" si="59">N270/H270%</f>
        <v>78.31302931420791</v>
      </c>
    </row>
    <row r="271" spans="2:15">
      <c r="B271" s="72"/>
      <c r="C271" s="10"/>
      <c r="D271" s="13"/>
      <c r="E271" s="12"/>
      <c r="F271" s="51">
        <v>610000</v>
      </c>
      <c r="G271" s="91" t="s">
        <v>12</v>
      </c>
      <c r="H271" s="112">
        <v>800334</v>
      </c>
      <c r="I271" s="113">
        <f>I272+I281+I282+I303+I306</f>
        <v>365155.25</v>
      </c>
      <c r="J271" s="112">
        <f>J272+J281+J282+J303+J306</f>
        <v>369784</v>
      </c>
      <c r="K271" s="9">
        <f>K272+K281+K282+K303+K306</f>
        <v>0</v>
      </c>
      <c r="L271" s="9">
        <f>L272+L281+L282+L303+L306</f>
        <v>152600</v>
      </c>
      <c r="M271" s="9">
        <f>M272+M281+M282+M303+M306</f>
        <v>0</v>
      </c>
      <c r="N271" s="9">
        <f t="shared" si="58"/>
        <v>522384</v>
      </c>
      <c r="O271" s="69">
        <f t="shared" si="59"/>
        <v>65.270749462099573</v>
      </c>
    </row>
    <row r="272" spans="2:15">
      <c r="B272" s="72"/>
      <c r="C272" s="10"/>
      <c r="D272" s="13"/>
      <c r="E272" s="12" t="s">
        <v>13</v>
      </c>
      <c r="F272" s="51">
        <v>611000</v>
      </c>
      <c r="G272" s="91" t="s">
        <v>14</v>
      </c>
      <c r="H272" s="112">
        <v>263824</v>
      </c>
      <c r="I272" s="113">
        <f t="shared" ref="I272:M272" si="60">I273+I276</f>
        <v>161206.51</v>
      </c>
      <c r="J272" s="112">
        <f t="shared" si="60"/>
        <v>300900</v>
      </c>
      <c r="K272" s="9">
        <f t="shared" si="60"/>
        <v>0</v>
      </c>
      <c r="L272" s="9">
        <f t="shared" si="60"/>
        <v>0</v>
      </c>
      <c r="M272" s="9">
        <f t="shared" si="60"/>
        <v>0</v>
      </c>
      <c r="N272" s="9">
        <f t="shared" si="58"/>
        <v>300900</v>
      </c>
      <c r="O272" s="69">
        <f t="shared" si="59"/>
        <v>114.05330826611682</v>
      </c>
    </row>
    <row r="273" spans="2:15" s="1" customFormat="1">
      <c r="B273" s="70"/>
      <c r="C273" s="2"/>
      <c r="D273" s="5"/>
      <c r="E273" s="14"/>
      <c r="F273" s="19">
        <v>611100</v>
      </c>
      <c r="G273" s="92" t="s">
        <v>15</v>
      </c>
      <c r="H273" s="110">
        <v>209904</v>
      </c>
      <c r="I273" s="111">
        <f t="shared" ref="I273:M273" si="61">I274+I275</f>
        <v>134014.06</v>
      </c>
      <c r="J273" s="110">
        <f t="shared" si="61"/>
        <v>233652</v>
      </c>
      <c r="K273" s="6">
        <f t="shared" si="61"/>
        <v>0</v>
      </c>
      <c r="L273" s="6">
        <f t="shared" si="61"/>
        <v>0</v>
      </c>
      <c r="M273" s="6">
        <f t="shared" si="61"/>
        <v>0</v>
      </c>
      <c r="N273" s="6">
        <f t="shared" si="58"/>
        <v>233652</v>
      </c>
      <c r="O273" s="69">
        <f t="shared" si="59"/>
        <v>111.31374342556597</v>
      </c>
    </row>
    <row r="274" spans="2:15">
      <c r="B274" s="72"/>
      <c r="C274" s="10"/>
      <c r="D274" s="13"/>
      <c r="E274" s="12"/>
      <c r="F274" s="19">
        <v>611110</v>
      </c>
      <c r="G274" s="92" t="s">
        <v>16</v>
      </c>
      <c r="H274" s="110">
        <v>144834</v>
      </c>
      <c r="I274" s="111">
        <v>92469.78</v>
      </c>
      <c r="J274" s="110">
        <v>161220</v>
      </c>
      <c r="K274" s="9"/>
      <c r="L274" s="9"/>
      <c r="M274" s="9"/>
      <c r="N274" s="6">
        <f t="shared" si="58"/>
        <v>161220</v>
      </c>
      <c r="O274" s="69">
        <f t="shared" si="59"/>
        <v>111.31364182443349</v>
      </c>
    </row>
    <row r="275" spans="2:15" s="1" customFormat="1">
      <c r="B275" s="70"/>
      <c r="C275" s="2"/>
      <c r="D275" s="5"/>
      <c r="E275" s="14"/>
      <c r="F275" s="19">
        <v>611130</v>
      </c>
      <c r="G275" s="92" t="s">
        <v>17</v>
      </c>
      <c r="H275" s="110">
        <v>65070</v>
      </c>
      <c r="I275" s="111">
        <v>41544.28</v>
      </c>
      <c r="J275" s="110">
        <v>72432</v>
      </c>
      <c r="K275" s="6"/>
      <c r="L275" s="6"/>
      <c r="M275" s="6"/>
      <c r="N275" s="6">
        <f t="shared" si="58"/>
        <v>72432</v>
      </c>
      <c r="O275" s="69">
        <f t="shared" si="59"/>
        <v>111.31396957123097</v>
      </c>
    </row>
    <row r="276" spans="2:15">
      <c r="B276" s="70"/>
      <c r="C276" s="2"/>
      <c r="D276" s="5"/>
      <c r="E276" s="14"/>
      <c r="F276" s="19">
        <v>611200</v>
      </c>
      <c r="G276" s="92" t="s">
        <v>18</v>
      </c>
      <c r="H276" s="110">
        <v>53920</v>
      </c>
      <c r="I276" s="111">
        <f>SUM(I277:I280)</f>
        <v>27192.45</v>
      </c>
      <c r="J276" s="110">
        <f>SUM(J277:J280)</f>
        <v>67248</v>
      </c>
      <c r="K276" s="6">
        <f>SUM(K277:K279)</f>
        <v>0</v>
      </c>
      <c r="L276" s="6">
        <f>SUM(L277:L279)</f>
        <v>0</v>
      </c>
      <c r="M276" s="6">
        <f>SUM(M277:M279)</f>
        <v>0</v>
      </c>
      <c r="N276" s="6">
        <f t="shared" si="58"/>
        <v>67248</v>
      </c>
      <c r="O276" s="69">
        <f t="shared" si="59"/>
        <v>124.71810089020771</v>
      </c>
    </row>
    <row r="277" spans="2:15" s="1" customFormat="1">
      <c r="B277" s="70"/>
      <c r="C277" s="2"/>
      <c r="D277" s="5"/>
      <c r="E277" s="14"/>
      <c r="F277" s="19">
        <v>611210</v>
      </c>
      <c r="G277" s="92" t="s">
        <v>126</v>
      </c>
      <c r="H277" s="110">
        <v>6748</v>
      </c>
      <c r="I277" s="111">
        <v>4865</v>
      </c>
      <c r="J277" s="110">
        <v>7980</v>
      </c>
      <c r="K277" s="6"/>
      <c r="L277" s="6"/>
      <c r="M277" s="6"/>
      <c r="N277" s="6">
        <f t="shared" si="58"/>
        <v>7980</v>
      </c>
      <c r="O277" s="69">
        <f t="shared" si="59"/>
        <v>118.25726141078837</v>
      </c>
    </row>
    <row r="278" spans="2:15">
      <c r="B278" s="70"/>
      <c r="C278" s="2"/>
      <c r="D278" s="5"/>
      <c r="E278" s="5"/>
      <c r="F278" s="19">
        <v>611221</v>
      </c>
      <c r="G278" s="92" t="s">
        <v>19</v>
      </c>
      <c r="H278" s="110">
        <v>33792</v>
      </c>
      <c r="I278" s="111">
        <v>16874.45</v>
      </c>
      <c r="J278" s="110">
        <v>41952</v>
      </c>
      <c r="K278" s="9"/>
      <c r="L278" s="9"/>
      <c r="M278" s="9"/>
      <c r="N278" s="6">
        <f t="shared" si="58"/>
        <v>41952</v>
      </c>
      <c r="O278" s="69">
        <f t="shared" si="59"/>
        <v>124.14772727272727</v>
      </c>
    </row>
    <row r="279" spans="2:15">
      <c r="B279" s="70"/>
      <c r="C279" s="2"/>
      <c r="D279" s="5"/>
      <c r="E279" s="5"/>
      <c r="F279" s="19">
        <v>611224</v>
      </c>
      <c r="G279" s="92" t="s">
        <v>20</v>
      </c>
      <c r="H279" s="110">
        <v>6000</v>
      </c>
      <c r="I279" s="111">
        <v>5453</v>
      </c>
      <c r="J279" s="110">
        <v>7816</v>
      </c>
      <c r="K279" s="6"/>
      <c r="L279" s="6"/>
      <c r="M279" s="6"/>
      <c r="N279" s="6">
        <f t="shared" si="58"/>
        <v>7816</v>
      </c>
      <c r="O279" s="69">
        <f t="shared" si="59"/>
        <v>130.26666666666668</v>
      </c>
    </row>
    <row r="280" spans="2:15">
      <c r="B280" s="70"/>
      <c r="C280" s="2"/>
      <c r="D280" s="5"/>
      <c r="E280" s="5"/>
      <c r="F280" s="19">
        <v>611225</v>
      </c>
      <c r="G280" s="92" t="s">
        <v>158</v>
      </c>
      <c r="H280" s="110">
        <v>7380</v>
      </c>
      <c r="I280" s="111">
        <v>0</v>
      </c>
      <c r="J280" s="153">
        <v>9500</v>
      </c>
      <c r="K280" s="6"/>
      <c r="L280" s="6"/>
      <c r="M280" s="6"/>
      <c r="N280" s="6">
        <f t="shared" si="58"/>
        <v>9500</v>
      </c>
      <c r="O280" s="69">
        <f t="shared" si="59"/>
        <v>128.72628726287263</v>
      </c>
    </row>
    <row r="281" spans="2:15">
      <c r="B281" s="68"/>
      <c r="C281" s="3"/>
      <c r="D281" s="3"/>
      <c r="E281" s="12" t="s">
        <v>13</v>
      </c>
      <c r="F281" s="51">
        <v>612000</v>
      </c>
      <c r="G281" s="91" t="s">
        <v>21</v>
      </c>
      <c r="H281" s="112">
        <v>26828</v>
      </c>
      <c r="I281" s="113">
        <v>14528.87</v>
      </c>
      <c r="J281" s="112">
        <v>15141</v>
      </c>
      <c r="K281" s="9"/>
      <c r="L281" s="9"/>
      <c r="M281" s="9"/>
      <c r="N281" s="9">
        <f t="shared" si="58"/>
        <v>15141</v>
      </c>
      <c r="O281" s="69">
        <f t="shared" si="59"/>
        <v>56.437304308930976</v>
      </c>
    </row>
    <row r="282" spans="2:15">
      <c r="B282" s="72"/>
      <c r="C282" s="10"/>
      <c r="D282" s="11"/>
      <c r="E282" s="12" t="s">
        <v>13</v>
      </c>
      <c r="F282" s="51">
        <v>613000</v>
      </c>
      <c r="G282" s="91" t="s">
        <v>22</v>
      </c>
      <c r="H282" s="112">
        <v>205682</v>
      </c>
      <c r="I282" s="113">
        <f t="shared" ref="I282:M282" si="62">SUM(I283:I302)</f>
        <v>841.17000000000007</v>
      </c>
      <c r="J282" s="112">
        <f t="shared" si="62"/>
        <v>53743</v>
      </c>
      <c r="K282" s="9">
        <f t="shared" si="62"/>
        <v>0</v>
      </c>
      <c r="L282" s="9">
        <f t="shared" si="62"/>
        <v>122600</v>
      </c>
      <c r="M282" s="9">
        <f t="shared" si="62"/>
        <v>0</v>
      </c>
      <c r="N282" s="9">
        <f t="shared" si="58"/>
        <v>176343</v>
      </c>
      <c r="O282" s="69">
        <f t="shared" si="59"/>
        <v>85.735747415913877</v>
      </c>
    </row>
    <row r="283" spans="2:15" s="1" customFormat="1">
      <c r="B283" s="72"/>
      <c r="C283" s="10"/>
      <c r="D283" s="13"/>
      <c r="E283" s="13"/>
      <c r="F283" s="19">
        <v>613100</v>
      </c>
      <c r="G283" s="92" t="s">
        <v>23</v>
      </c>
      <c r="H283" s="110">
        <v>1000</v>
      </c>
      <c r="I283" s="111">
        <v>412.5</v>
      </c>
      <c r="J283" s="110">
        <v>1000</v>
      </c>
      <c r="K283" s="6"/>
      <c r="L283" s="6"/>
      <c r="M283" s="6"/>
      <c r="N283" s="6">
        <f t="shared" si="58"/>
        <v>1000</v>
      </c>
      <c r="O283" s="69">
        <f t="shared" si="59"/>
        <v>100</v>
      </c>
    </row>
    <row r="284" spans="2:15" s="1" customFormat="1">
      <c r="B284" s="70"/>
      <c r="C284" s="2"/>
      <c r="D284" s="5"/>
      <c r="E284" s="14"/>
      <c r="F284" s="19">
        <v>613215</v>
      </c>
      <c r="G284" s="92" t="s">
        <v>127</v>
      </c>
      <c r="H284" s="110">
        <v>30000</v>
      </c>
      <c r="I284" s="111">
        <v>0</v>
      </c>
      <c r="J284" s="110">
        <v>30000</v>
      </c>
      <c r="K284" s="6"/>
      <c r="L284" s="6"/>
      <c r="M284" s="6"/>
      <c r="N284" s="6">
        <f t="shared" si="58"/>
        <v>30000</v>
      </c>
      <c r="O284" s="69">
        <f t="shared" si="59"/>
        <v>100</v>
      </c>
    </row>
    <row r="285" spans="2:15">
      <c r="B285" s="70"/>
      <c r="C285" s="2"/>
      <c r="D285" s="5"/>
      <c r="E285" s="14"/>
      <c r="F285" s="19">
        <v>613480</v>
      </c>
      <c r="G285" s="92" t="s">
        <v>128</v>
      </c>
      <c r="H285" s="110">
        <v>45302</v>
      </c>
      <c r="I285" s="111">
        <v>0</v>
      </c>
      <c r="J285" s="110">
        <v>20000</v>
      </c>
      <c r="K285" s="6"/>
      <c r="L285" s="6">
        <v>19000</v>
      </c>
      <c r="M285" s="6"/>
      <c r="N285" s="6">
        <f t="shared" si="58"/>
        <v>39000</v>
      </c>
      <c r="O285" s="69">
        <f t="shared" si="59"/>
        <v>86.088914396715381</v>
      </c>
    </row>
    <row r="286" spans="2:15" s="1" customFormat="1">
      <c r="B286" s="70"/>
      <c r="C286" s="2"/>
      <c r="D286" s="5"/>
      <c r="E286" s="14"/>
      <c r="F286" s="19">
        <v>613710</v>
      </c>
      <c r="G286" s="92" t="s">
        <v>103</v>
      </c>
      <c r="H286" s="110">
        <v>0</v>
      </c>
      <c r="I286" s="111">
        <v>0</v>
      </c>
      <c r="J286" s="110"/>
      <c r="K286" s="6"/>
      <c r="L286" s="6"/>
      <c r="M286" s="6"/>
      <c r="N286" s="6">
        <f t="shared" si="58"/>
        <v>0</v>
      </c>
      <c r="O286" s="69" t="e">
        <f t="shared" si="59"/>
        <v>#DIV/0!</v>
      </c>
    </row>
    <row r="287" spans="2:15" s="1" customFormat="1">
      <c r="B287" s="70"/>
      <c r="C287" s="2"/>
      <c r="D287" s="5"/>
      <c r="E287" s="14"/>
      <c r="F287" s="19">
        <v>613722</v>
      </c>
      <c r="G287" s="92" t="s">
        <v>105</v>
      </c>
      <c r="H287" s="110">
        <v>10000</v>
      </c>
      <c r="I287" s="111">
        <v>0</v>
      </c>
      <c r="J287" s="110"/>
      <c r="K287" s="10"/>
      <c r="L287" s="21">
        <v>10000</v>
      </c>
      <c r="M287" s="10"/>
      <c r="N287" s="6">
        <f t="shared" ref="N287:N322" si="63">J287+K287+L287+M287</f>
        <v>10000</v>
      </c>
      <c r="O287" s="69">
        <f t="shared" si="59"/>
        <v>100</v>
      </c>
    </row>
    <row r="288" spans="2:15" s="1" customFormat="1">
      <c r="B288" s="70"/>
      <c r="C288" s="2"/>
      <c r="D288" s="5"/>
      <c r="E288" s="14"/>
      <c r="F288" s="19">
        <v>613723</v>
      </c>
      <c r="G288" s="92" t="s">
        <v>106</v>
      </c>
      <c r="H288" s="110">
        <v>0</v>
      </c>
      <c r="I288" s="111">
        <v>0</v>
      </c>
      <c r="J288" s="110"/>
      <c r="K288" s="10"/>
      <c r="L288" s="21"/>
      <c r="M288" s="10"/>
      <c r="N288" s="6">
        <f t="shared" si="63"/>
        <v>0</v>
      </c>
      <c r="O288" s="69" t="e">
        <f t="shared" si="59"/>
        <v>#DIV/0!</v>
      </c>
    </row>
    <row r="289" spans="2:15" s="1" customFormat="1">
      <c r="B289" s="70"/>
      <c r="C289" s="2"/>
      <c r="D289" s="5"/>
      <c r="E289" s="14"/>
      <c r="F289" s="19">
        <v>613724</v>
      </c>
      <c r="G289" s="92" t="s">
        <v>61</v>
      </c>
      <c r="H289" s="110">
        <v>45000</v>
      </c>
      <c r="I289" s="111">
        <v>0</v>
      </c>
      <c r="J289" s="110"/>
      <c r="K289" s="10"/>
      <c r="L289" s="21">
        <v>50600</v>
      </c>
      <c r="M289" s="10"/>
      <c r="N289" s="6">
        <f t="shared" si="63"/>
        <v>50600</v>
      </c>
      <c r="O289" s="69">
        <f t="shared" si="59"/>
        <v>112.44444444444444</v>
      </c>
    </row>
    <row r="290" spans="2:15" s="1" customFormat="1" ht="21.75" customHeight="1">
      <c r="B290" s="70"/>
      <c r="C290" s="2"/>
      <c r="D290" s="5"/>
      <c r="E290" s="14"/>
      <c r="F290" s="19">
        <v>613727</v>
      </c>
      <c r="G290" s="97" t="s">
        <v>195</v>
      </c>
      <c r="H290" s="110">
        <v>55376</v>
      </c>
      <c r="I290" s="111">
        <v>0</v>
      </c>
      <c r="J290" s="110"/>
      <c r="K290" s="10"/>
      <c r="L290" s="21">
        <v>20000</v>
      </c>
      <c r="M290" s="10"/>
      <c r="N290" s="6">
        <f t="shared" si="63"/>
        <v>20000</v>
      </c>
      <c r="O290" s="69">
        <f t="shared" si="59"/>
        <v>36.116729268997403</v>
      </c>
    </row>
    <row r="291" spans="2:15" s="1" customFormat="1">
      <c r="B291" s="70"/>
      <c r="C291" s="2"/>
      <c r="D291" s="5"/>
      <c r="E291" s="14"/>
      <c r="F291" s="19">
        <v>613912</v>
      </c>
      <c r="G291" s="92" t="s">
        <v>85</v>
      </c>
      <c r="H291" s="110">
        <v>1000</v>
      </c>
      <c r="I291" s="111">
        <v>0</v>
      </c>
      <c r="J291" s="110"/>
      <c r="K291" s="10"/>
      <c r="L291" s="21">
        <v>2000</v>
      </c>
      <c r="M291" s="10"/>
      <c r="N291" s="6">
        <f t="shared" si="63"/>
        <v>2000</v>
      </c>
      <c r="O291" s="69">
        <f>N291/H291%</f>
        <v>200</v>
      </c>
    </row>
    <row r="292" spans="2:15">
      <c r="B292" s="70"/>
      <c r="C292" s="2"/>
      <c r="D292" s="5"/>
      <c r="E292" s="14"/>
      <c r="F292" s="19">
        <v>613914</v>
      </c>
      <c r="G292" s="92" t="s">
        <v>26</v>
      </c>
      <c r="H292" s="110">
        <v>1000</v>
      </c>
      <c r="I292" s="111">
        <v>0</v>
      </c>
      <c r="J292" s="110"/>
      <c r="K292" s="10"/>
      <c r="L292" s="21">
        <v>2000</v>
      </c>
      <c r="M292" s="10"/>
      <c r="N292" s="6">
        <f t="shared" si="63"/>
        <v>2000</v>
      </c>
      <c r="O292" s="69">
        <f>N292/H292%</f>
        <v>200</v>
      </c>
    </row>
    <row r="293" spans="2:15">
      <c r="B293" s="70"/>
      <c r="C293" s="2"/>
      <c r="D293" s="5"/>
      <c r="E293" s="14"/>
      <c r="F293" s="19">
        <v>613920</v>
      </c>
      <c r="G293" s="92" t="s">
        <v>112</v>
      </c>
      <c r="H293" s="110">
        <v>2000</v>
      </c>
      <c r="I293" s="111">
        <v>0</v>
      </c>
      <c r="J293" s="110">
        <v>2000</v>
      </c>
      <c r="K293" s="2"/>
      <c r="L293" s="21">
        <v>2000</v>
      </c>
      <c r="M293" s="2"/>
      <c r="N293" s="6">
        <f t="shared" si="63"/>
        <v>4000</v>
      </c>
      <c r="O293" s="69">
        <f>N293/H293%</f>
        <v>200</v>
      </c>
    </row>
    <row r="294" spans="2:15">
      <c r="B294" s="70"/>
      <c r="C294" s="2"/>
      <c r="D294" s="5"/>
      <c r="E294" s="14"/>
      <c r="F294" s="19">
        <v>613931</v>
      </c>
      <c r="G294" s="92" t="s">
        <v>194</v>
      </c>
      <c r="H294" s="110">
        <v>0</v>
      </c>
      <c r="I294" s="111">
        <v>0</v>
      </c>
      <c r="J294" s="110"/>
      <c r="K294" s="2"/>
      <c r="L294" s="21"/>
      <c r="M294" s="2"/>
      <c r="N294" s="6">
        <f t="shared" si="63"/>
        <v>0</v>
      </c>
      <c r="O294" s="69" t="e">
        <f>N294/H294%</f>
        <v>#DIV/0!</v>
      </c>
    </row>
    <row r="295" spans="2:15">
      <c r="B295" s="70"/>
      <c r="C295" s="2"/>
      <c r="D295" s="5"/>
      <c r="E295" s="14"/>
      <c r="F295" s="19">
        <v>613940</v>
      </c>
      <c r="G295" s="92" t="s">
        <v>129</v>
      </c>
      <c r="H295" s="110">
        <v>0</v>
      </c>
      <c r="I295" s="111">
        <v>0</v>
      </c>
      <c r="J295" s="110"/>
      <c r="K295" s="2"/>
      <c r="L295" s="21"/>
      <c r="M295" s="2"/>
      <c r="N295" s="6">
        <f t="shared" si="63"/>
        <v>0</v>
      </c>
      <c r="O295" s="69"/>
    </row>
    <row r="296" spans="2:15">
      <c r="B296" s="72"/>
      <c r="C296" s="10"/>
      <c r="D296" s="13"/>
      <c r="E296" s="12"/>
      <c r="F296" s="19">
        <v>613974</v>
      </c>
      <c r="G296" s="92" t="s">
        <v>45</v>
      </c>
      <c r="H296" s="110">
        <v>3128</v>
      </c>
      <c r="I296" s="111">
        <v>0</v>
      </c>
      <c r="J296" s="110"/>
      <c r="K296" s="2"/>
      <c r="L296" s="21">
        <v>3247</v>
      </c>
      <c r="M296" s="2"/>
      <c r="N296" s="6">
        <f t="shared" si="63"/>
        <v>3247</v>
      </c>
      <c r="O296" s="69">
        <f>N296/H296%</f>
        <v>103.80434782608695</v>
      </c>
    </row>
    <row r="297" spans="2:15">
      <c r="B297" s="72"/>
      <c r="C297" s="10"/>
      <c r="D297" s="13"/>
      <c r="E297" s="12"/>
      <c r="F297" s="19">
        <v>613976</v>
      </c>
      <c r="G297" s="92" t="s">
        <v>219</v>
      </c>
      <c r="H297" s="110">
        <v>8505</v>
      </c>
      <c r="I297" s="111">
        <v>0</v>
      </c>
      <c r="J297" s="110"/>
      <c r="K297" s="2"/>
      <c r="L297" s="21">
        <v>10553</v>
      </c>
      <c r="M297" s="2"/>
      <c r="N297" s="6">
        <f t="shared" si="63"/>
        <v>10553</v>
      </c>
      <c r="O297" s="69">
        <f>N297/H297%</f>
        <v>124.07995296884187</v>
      </c>
    </row>
    <row r="298" spans="2:15">
      <c r="B298" s="70"/>
      <c r="C298" s="2"/>
      <c r="D298" s="5"/>
      <c r="E298" s="14"/>
      <c r="F298" s="19">
        <v>613983</v>
      </c>
      <c r="G298" s="92" t="s">
        <v>31</v>
      </c>
      <c r="H298" s="110">
        <v>731</v>
      </c>
      <c r="I298" s="111">
        <v>428.67</v>
      </c>
      <c r="J298" s="126">
        <v>743</v>
      </c>
      <c r="K298" s="2"/>
      <c r="L298" s="35">
        <v>70</v>
      </c>
      <c r="M298" s="2"/>
      <c r="N298" s="6">
        <f t="shared" si="63"/>
        <v>813</v>
      </c>
      <c r="O298" s="69">
        <f>N298/H298%</f>
        <v>111.21751025991793</v>
      </c>
    </row>
    <row r="299" spans="2:15" ht="19.5">
      <c r="B299" s="70"/>
      <c r="C299" s="2"/>
      <c r="D299" s="5"/>
      <c r="E299" s="14"/>
      <c r="F299" s="19">
        <v>613986</v>
      </c>
      <c r="G299" s="95" t="s">
        <v>214</v>
      </c>
      <c r="H299" s="110">
        <v>539</v>
      </c>
      <c r="I299" s="111">
        <v>0</v>
      </c>
      <c r="J299" s="70"/>
      <c r="K299" s="2"/>
      <c r="L299" s="35">
        <v>639</v>
      </c>
      <c r="M299" s="2"/>
      <c r="N299" s="6">
        <f t="shared" si="63"/>
        <v>639</v>
      </c>
      <c r="O299" s="69"/>
    </row>
    <row r="300" spans="2:15" ht="19.5">
      <c r="B300" s="70"/>
      <c r="C300" s="2"/>
      <c r="D300" s="5"/>
      <c r="E300" s="14"/>
      <c r="F300" s="19">
        <v>613987</v>
      </c>
      <c r="G300" s="95" t="s">
        <v>213</v>
      </c>
      <c r="H300" s="110">
        <v>808</v>
      </c>
      <c r="I300" s="111">
        <v>0</v>
      </c>
      <c r="J300" s="70"/>
      <c r="K300" s="2"/>
      <c r="L300" s="35">
        <v>958</v>
      </c>
      <c r="M300" s="2"/>
      <c r="N300" s="6">
        <f t="shared" si="63"/>
        <v>958</v>
      </c>
      <c r="O300" s="69"/>
    </row>
    <row r="301" spans="2:15">
      <c r="B301" s="70"/>
      <c r="C301" s="2"/>
      <c r="D301" s="5"/>
      <c r="E301" s="14"/>
      <c r="F301" s="19">
        <v>613988</v>
      </c>
      <c r="G301" s="92" t="s">
        <v>215</v>
      </c>
      <c r="H301" s="110">
        <v>1293</v>
      </c>
      <c r="I301" s="111">
        <v>0</v>
      </c>
      <c r="J301" s="70"/>
      <c r="K301" s="2"/>
      <c r="L301" s="35">
        <v>1533</v>
      </c>
      <c r="M301" s="2"/>
      <c r="N301" s="6">
        <f t="shared" si="63"/>
        <v>1533</v>
      </c>
      <c r="O301" s="69"/>
    </row>
    <row r="302" spans="2:15">
      <c r="B302" s="70"/>
      <c r="C302" s="2"/>
      <c r="D302" s="5"/>
      <c r="E302" s="14"/>
      <c r="F302" s="19">
        <v>613990</v>
      </c>
      <c r="G302" s="92" t="s">
        <v>86</v>
      </c>
      <c r="H302" s="139">
        <v>0</v>
      </c>
      <c r="I302" s="111">
        <v>0</v>
      </c>
      <c r="J302" s="110"/>
      <c r="K302" s="133"/>
      <c r="L302" s="134"/>
      <c r="M302" s="133"/>
      <c r="N302" s="6">
        <f t="shared" si="63"/>
        <v>0</v>
      </c>
      <c r="O302" s="69" t="e">
        <f t="shared" ref="O302:O308" si="64">N302/H302%</f>
        <v>#DIV/0!</v>
      </c>
    </row>
    <row r="303" spans="2:15">
      <c r="B303" s="72"/>
      <c r="C303" s="10"/>
      <c r="D303" s="13"/>
      <c r="E303" s="12"/>
      <c r="F303" s="51">
        <v>614000</v>
      </c>
      <c r="G303" s="91" t="s">
        <v>35</v>
      </c>
      <c r="H303" s="140">
        <v>304000</v>
      </c>
      <c r="I303" s="138">
        <f t="shared" ref="I303:M303" si="65">I304+I305</f>
        <v>188578.7</v>
      </c>
      <c r="J303" s="142">
        <f t="shared" si="65"/>
        <v>0</v>
      </c>
      <c r="K303" s="137">
        <f t="shared" si="65"/>
        <v>0</v>
      </c>
      <c r="L303" s="137">
        <f t="shared" si="65"/>
        <v>30000</v>
      </c>
      <c r="M303" s="137">
        <f t="shared" si="65"/>
        <v>0</v>
      </c>
      <c r="N303" s="131">
        <f t="shared" si="63"/>
        <v>30000</v>
      </c>
      <c r="O303" s="69">
        <f t="shared" si="64"/>
        <v>9.8684210526315788</v>
      </c>
    </row>
    <row r="304" spans="2:15">
      <c r="B304" s="72"/>
      <c r="C304" s="10"/>
      <c r="D304" s="13"/>
      <c r="E304" s="14" t="s">
        <v>52</v>
      </c>
      <c r="F304" s="19">
        <v>614241</v>
      </c>
      <c r="G304" s="92" t="s">
        <v>130</v>
      </c>
      <c r="H304" s="108">
        <v>24000</v>
      </c>
      <c r="I304" s="119"/>
      <c r="J304" s="121">
        <v>0</v>
      </c>
      <c r="K304" s="135"/>
      <c r="L304" s="136">
        <v>30000</v>
      </c>
      <c r="M304" s="135"/>
      <c r="N304" s="22">
        <f t="shared" si="63"/>
        <v>30000</v>
      </c>
      <c r="O304" s="69">
        <f t="shared" si="64"/>
        <v>125</v>
      </c>
    </row>
    <row r="305" spans="2:15" ht="19.5">
      <c r="B305" s="72"/>
      <c r="C305" s="10"/>
      <c r="D305" s="13"/>
      <c r="E305" s="14"/>
      <c r="F305" s="19">
        <v>614241</v>
      </c>
      <c r="G305" s="95" t="s">
        <v>217</v>
      </c>
      <c r="H305" s="110">
        <v>280000</v>
      </c>
      <c r="I305" s="119">
        <v>188578.7</v>
      </c>
      <c r="J305" s="121"/>
      <c r="K305" s="21"/>
      <c r="L305" s="22">
        <v>0</v>
      </c>
      <c r="M305" s="21"/>
      <c r="N305" s="22">
        <f t="shared" si="63"/>
        <v>0</v>
      </c>
      <c r="O305" s="69"/>
    </row>
    <row r="306" spans="2:15">
      <c r="B306" s="70"/>
      <c r="C306" s="2"/>
      <c r="D306" s="5"/>
      <c r="E306" s="14"/>
      <c r="F306" s="51">
        <v>615000</v>
      </c>
      <c r="G306" s="91" t="s">
        <v>192</v>
      </c>
      <c r="H306" s="112">
        <v>0</v>
      </c>
      <c r="I306" s="113">
        <f t="shared" ref="I306:M306" si="66">I307</f>
        <v>0</v>
      </c>
      <c r="J306" s="112">
        <f t="shared" si="66"/>
        <v>0</v>
      </c>
      <c r="K306" s="9">
        <f t="shared" si="66"/>
        <v>0</v>
      </c>
      <c r="L306" s="9">
        <f t="shared" si="66"/>
        <v>0</v>
      </c>
      <c r="M306" s="9">
        <f t="shared" si="66"/>
        <v>0</v>
      </c>
      <c r="N306" s="23">
        <f t="shared" si="63"/>
        <v>0</v>
      </c>
      <c r="O306" s="69"/>
    </row>
    <row r="307" spans="2:15">
      <c r="B307" s="70"/>
      <c r="C307" s="2"/>
      <c r="D307" s="5"/>
      <c r="E307" s="14"/>
      <c r="F307" s="19">
        <v>615311</v>
      </c>
      <c r="G307" s="92" t="s">
        <v>193</v>
      </c>
      <c r="H307" s="110">
        <v>0</v>
      </c>
      <c r="I307" s="119">
        <v>0</v>
      </c>
      <c r="J307" s="121"/>
      <c r="K307" s="21"/>
      <c r="L307" s="22"/>
      <c r="M307" s="21"/>
      <c r="N307" s="22">
        <f t="shared" si="63"/>
        <v>0</v>
      </c>
      <c r="O307" s="69"/>
    </row>
    <row r="308" spans="2:15">
      <c r="B308" s="72"/>
      <c r="C308" s="10"/>
      <c r="D308" s="13"/>
      <c r="E308" s="12" t="s">
        <v>36</v>
      </c>
      <c r="F308" s="51">
        <v>821000</v>
      </c>
      <c r="G308" s="91" t="s">
        <v>37</v>
      </c>
      <c r="H308" s="112">
        <v>314552</v>
      </c>
      <c r="I308" s="113">
        <f>SUM(I309:I322)</f>
        <v>0</v>
      </c>
      <c r="J308" s="112">
        <f>SUM(J309:J322)</f>
        <v>20000</v>
      </c>
      <c r="K308" s="9">
        <f>SUM(K309:K322)</f>
        <v>0</v>
      </c>
      <c r="L308" s="9">
        <f>SUM(L309:L322)</f>
        <v>330717</v>
      </c>
      <c r="M308" s="9">
        <f>SUM(M309:M322)</f>
        <v>0</v>
      </c>
      <c r="N308" s="9">
        <f t="shared" si="63"/>
        <v>350717</v>
      </c>
      <c r="O308" s="69">
        <f t="shared" si="64"/>
        <v>111.49730410234238</v>
      </c>
    </row>
    <row r="309" spans="2:15">
      <c r="B309" s="70"/>
      <c r="C309" s="2"/>
      <c r="D309" s="5"/>
      <c r="E309" s="14"/>
      <c r="F309" s="19">
        <v>821211</v>
      </c>
      <c r="G309" s="92" t="s">
        <v>183</v>
      </c>
      <c r="H309" s="120">
        <v>50000</v>
      </c>
      <c r="I309" s="111">
        <v>0</v>
      </c>
      <c r="J309" s="120"/>
      <c r="K309" s="22"/>
      <c r="L309" s="22">
        <v>128717</v>
      </c>
      <c r="M309" s="22"/>
      <c r="N309" s="23">
        <f t="shared" si="63"/>
        <v>128717</v>
      </c>
      <c r="O309" s="69"/>
    </row>
    <row r="310" spans="2:15">
      <c r="B310" s="70"/>
      <c r="C310" s="2"/>
      <c r="D310" s="5"/>
      <c r="E310" s="14"/>
      <c r="F310" s="19">
        <v>821213</v>
      </c>
      <c r="G310" s="92" t="s">
        <v>216</v>
      </c>
      <c r="H310" s="121">
        <v>0</v>
      </c>
      <c r="I310" s="111"/>
      <c r="J310" s="121"/>
      <c r="K310" s="21"/>
      <c r="L310" s="21"/>
      <c r="M310" s="21">
        <v>0</v>
      </c>
      <c r="N310" s="23">
        <f t="shared" si="63"/>
        <v>0</v>
      </c>
      <c r="O310" s="69" t="e">
        <f>N310/H310%</f>
        <v>#DIV/0!</v>
      </c>
    </row>
    <row r="311" spans="2:15">
      <c r="B311" s="70"/>
      <c r="C311" s="2"/>
      <c r="D311" s="5"/>
      <c r="E311" s="14"/>
      <c r="F311" s="19">
        <v>821220</v>
      </c>
      <c r="G311" s="92" t="s">
        <v>159</v>
      </c>
      <c r="H311" s="121">
        <v>0</v>
      </c>
      <c r="I311" s="111"/>
      <c r="J311" s="121"/>
      <c r="K311" s="21"/>
      <c r="L311" s="21"/>
      <c r="M311" s="21"/>
      <c r="N311" s="23">
        <f t="shared" si="63"/>
        <v>0</v>
      </c>
      <c r="O311" s="69"/>
    </row>
    <row r="312" spans="2:15">
      <c r="B312" s="70"/>
      <c r="C312" s="2"/>
      <c r="D312" s="5"/>
      <c r="E312" s="14"/>
      <c r="F312" s="19">
        <v>821310</v>
      </c>
      <c r="G312" s="92" t="s">
        <v>54</v>
      </c>
      <c r="H312" s="121">
        <v>0</v>
      </c>
      <c r="I312" s="111"/>
      <c r="J312" s="121">
        <v>5000</v>
      </c>
      <c r="K312" s="21"/>
      <c r="L312" s="21">
        <v>50000</v>
      </c>
      <c r="M312" s="21"/>
      <c r="N312" s="23">
        <f t="shared" si="63"/>
        <v>55000</v>
      </c>
      <c r="O312" s="69"/>
    </row>
    <row r="313" spans="2:15">
      <c r="B313" s="70"/>
      <c r="C313" s="2"/>
      <c r="D313" s="5"/>
      <c r="E313" s="14"/>
      <c r="F313" s="19">
        <v>821320</v>
      </c>
      <c r="G313" s="92" t="s">
        <v>176</v>
      </c>
      <c r="H313" s="121">
        <v>140000</v>
      </c>
      <c r="I313" s="111"/>
      <c r="J313" s="121">
        <v>10000</v>
      </c>
      <c r="K313" s="21"/>
      <c r="L313" s="21">
        <v>140000</v>
      </c>
      <c r="M313" s="21"/>
      <c r="N313" s="23">
        <f t="shared" si="63"/>
        <v>150000</v>
      </c>
      <c r="O313" s="69"/>
    </row>
    <row r="314" spans="2:15">
      <c r="B314" s="70"/>
      <c r="C314" s="2"/>
      <c r="D314" s="5"/>
      <c r="E314" s="14"/>
      <c r="F314" s="19">
        <v>821329</v>
      </c>
      <c r="G314" s="92" t="s">
        <v>148</v>
      </c>
      <c r="H314" s="121">
        <v>0</v>
      </c>
      <c r="I314" s="111"/>
      <c r="J314" s="121"/>
      <c r="K314" s="21"/>
      <c r="L314" s="21"/>
      <c r="M314" s="21">
        <v>0</v>
      </c>
      <c r="N314" s="23">
        <f t="shared" si="63"/>
        <v>0</v>
      </c>
      <c r="O314" s="69" t="e">
        <f>N314/H314%</f>
        <v>#DIV/0!</v>
      </c>
    </row>
    <row r="315" spans="2:15">
      <c r="B315" s="70"/>
      <c r="C315" s="2"/>
      <c r="D315" s="5"/>
      <c r="E315" s="14"/>
      <c r="F315" s="19">
        <v>821340</v>
      </c>
      <c r="G315" s="92" t="s">
        <v>157</v>
      </c>
      <c r="H315" s="121">
        <v>2000</v>
      </c>
      <c r="I315" s="111"/>
      <c r="J315" s="121"/>
      <c r="K315" s="21"/>
      <c r="L315" s="21"/>
      <c r="M315" s="21"/>
      <c r="N315" s="23">
        <f t="shared" si="63"/>
        <v>0</v>
      </c>
      <c r="O315" s="69"/>
    </row>
    <row r="316" spans="2:15">
      <c r="B316" s="70"/>
      <c r="C316" s="2"/>
      <c r="D316" s="5"/>
      <c r="E316" s="14"/>
      <c r="F316" s="19">
        <v>821350</v>
      </c>
      <c r="G316" s="92" t="s">
        <v>131</v>
      </c>
      <c r="H316" s="121">
        <v>0</v>
      </c>
      <c r="I316" s="111"/>
      <c r="J316" s="121"/>
      <c r="K316" s="21"/>
      <c r="L316" s="21"/>
      <c r="M316" s="21"/>
      <c r="N316" s="23">
        <f t="shared" si="63"/>
        <v>0</v>
      </c>
      <c r="O316" s="69" t="e">
        <f>N316/H316%</f>
        <v>#DIV/0!</v>
      </c>
    </row>
    <row r="317" spans="2:15">
      <c r="B317" s="70"/>
      <c r="C317" s="2"/>
      <c r="D317" s="5"/>
      <c r="E317" s="14"/>
      <c r="F317" s="19">
        <v>821360</v>
      </c>
      <c r="G317" s="92" t="s">
        <v>174</v>
      </c>
      <c r="H317" s="121">
        <v>0</v>
      </c>
      <c r="I317" s="111"/>
      <c r="J317" s="121">
        <v>5000</v>
      </c>
      <c r="K317" s="21"/>
      <c r="L317" s="21"/>
      <c r="M317" s="21"/>
      <c r="N317" s="23">
        <f t="shared" si="63"/>
        <v>5000</v>
      </c>
      <c r="O317" s="69"/>
    </row>
    <row r="318" spans="2:15">
      <c r="B318" s="70"/>
      <c r="C318" s="2"/>
      <c r="D318" s="5"/>
      <c r="E318" s="14"/>
      <c r="F318" s="19">
        <v>821370</v>
      </c>
      <c r="G318" s="102" t="s">
        <v>210</v>
      </c>
      <c r="H318" s="121">
        <v>0</v>
      </c>
      <c r="I318" s="111"/>
      <c r="J318" s="121"/>
      <c r="K318" s="21"/>
      <c r="L318" s="21"/>
      <c r="M318" s="21"/>
      <c r="N318" s="23">
        <f t="shared" si="63"/>
        <v>0</v>
      </c>
      <c r="O318" s="69" t="e">
        <f>N318/H318%</f>
        <v>#DIV/0!</v>
      </c>
    </row>
    <row r="319" spans="2:15">
      <c r="B319" s="70"/>
      <c r="C319" s="2"/>
      <c r="D319" s="5"/>
      <c r="E319" s="14"/>
      <c r="F319" s="19">
        <v>821380</v>
      </c>
      <c r="G319" s="92" t="s">
        <v>132</v>
      </c>
      <c r="H319" s="121">
        <v>74000</v>
      </c>
      <c r="I319" s="111"/>
      <c r="J319" s="121"/>
      <c r="K319" s="21"/>
      <c r="L319" s="21"/>
      <c r="M319" s="21">
        <v>0</v>
      </c>
      <c r="N319" s="23">
        <f t="shared" si="63"/>
        <v>0</v>
      </c>
      <c r="O319" s="69">
        <f>N319/H319%</f>
        <v>0</v>
      </c>
    </row>
    <row r="320" spans="2:15">
      <c r="B320" s="70"/>
      <c r="C320" s="2"/>
      <c r="D320" s="5"/>
      <c r="E320" s="14"/>
      <c r="F320" s="19">
        <v>821520</v>
      </c>
      <c r="G320" s="92" t="s">
        <v>162</v>
      </c>
      <c r="H320" s="121">
        <v>11908</v>
      </c>
      <c r="I320" s="111"/>
      <c r="J320" s="121"/>
      <c r="K320" s="21"/>
      <c r="L320" s="21">
        <v>12000</v>
      </c>
      <c r="M320" s="21"/>
      <c r="N320" s="23">
        <f t="shared" si="63"/>
        <v>12000</v>
      </c>
      <c r="O320" s="69">
        <f>N320/H320%</f>
        <v>100.77258985555929</v>
      </c>
    </row>
    <row r="321" spans="2:15">
      <c r="B321" s="70"/>
      <c r="C321" s="2"/>
      <c r="D321" s="5"/>
      <c r="E321" s="14"/>
      <c r="F321" s="19">
        <v>821612</v>
      </c>
      <c r="G321" s="92" t="s">
        <v>198</v>
      </c>
      <c r="H321" s="121">
        <v>36644</v>
      </c>
      <c r="I321" s="111">
        <v>0</v>
      </c>
      <c r="J321" s="121"/>
      <c r="K321" s="21"/>
      <c r="L321" s="21"/>
      <c r="M321" s="21"/>
      <c r="N321" s="23">
        <f t="shared" si="63"/>
        <v>0</v>
      </c>
      <c r="O321" s="69">
        <f>N321/H321%</f>
        <v>0</v>
      </c>
    </row>
    <row r="322" spans="2:15" ht="11.65" customHeight="1">
      <c r="B322" s="70"/>
      <c r="C322" s="2"/>
      <c r="D322" s="5"/>
      <c r="E322" s="14"/>
      <c r="F322" s="19">
        <v>821613</v>
      </c>
      <c r="G322" s="92" t="s">
        <v>161</v>
      </c>
      <c r="H322" s="121">
        <v>0</v>
      </c>
      <c r="I322" s="111">
        <v>0</v>
      </c>
      <c r="J322" s="121"/>
      <c r="K322" s="21"/>
      <c r="L322" s="21"/>
      <c r="M322" s="21"/>
      <c r="N322" s="23">
        <f t="shared" si="63"/>
        <v>0</v>
      </c>
      <c r="O322" s="69" t="e">
        <f>N322/H322%</f>
        <v>#DIV/0!</v>
      </c>
    </row>
    <row r="323" spans="2:15" ht="13.7" customHeight="1">
      <c r="B323" s="70"/>
      <c r="C323" s="2"/>
      <c r="D323" s="5"/>
      <c r="E323" s="14"/>
      <c r="F323" s="19"/>
      <c r="G323" s="91" t="s">
        <v>38</v>
      </c>
      <c r="H323" s="114">
        <v>8</v>
      </c>
      <c r="I323" s="115">
        <v>6</v>
      </c>
      <c r="J323" s="72">
        <v>8</v>
      </c>
      <c r="K323" s="10"/>
      <c r="L323" s="10"/>
      <c r="M323" s="10"/>
      <c r="N323" s="15">
        <v>8</v>
      </c>
      <c r="O323" s="69"/>
    </row>
    <row r="324" spans="2:15">
      <c r="B324" s="72"/>
      <c r="C324" s="10"/>
      <c r="D324" s="13"/>
      <c r="E324" s="12"/>
      <c r="F324" s="19"/>
      <c r="G324" s="92"/>
      <c r="H324" s="110"/>
      <c r="I324" s="111"/>
      <c r="J324" s="70"/>
      <c r="K324" s="2"/>
      <c r="L324" s="2"/>
      <c r="M324" s="2"/>
      <c r="N324" s="6"/>
      <c r="O324" s="69"/>
    </row>
    <row r="325" spans="2:15">
      <c r="B325" s="157">
        <v>11</v>
      </c>
      <c r="C325" s="158" t="s">
        <v>10</v>
      </c>
      <c r="D325" s="159"/>
      <c r="E325" s="160"/>
      <c r="F325" s="151"/>
      <c r="G325" s="161" t="s">
        <v>133</v>
      </c>
      <c r="H325" s="162"/>
      <c r="I325" s="143"/>
      <c r="J325" s="163"/>
      <c r="K325" s="164"/>
      <c r="L325" s="164"/>
      <c r="M325" s="164"/>
      <c r="N325" s="165"/>
      <c r="O325" s="156"/>
    </row>
    <row r="326" spans="2:15">
      <c r="B326" s="72"/>
      <c r="C326" s="10"/>
      <c r="D326" s="13"/>
      <c r="E326" s="12"/>
      <c r="F326" s="51"/>
      <c r="G326" s="91" t="s">
        <v>11</v>
      </c>
      <c r="H326" s="112">
        <v>2271167</v>
      </c>
      <c r="I326" s="113">
        <f>I327+I376</f>
        <v>1636524.3</v>
      </c>
      <c r="J326" s="112">
        <f>J327+J376</f>
        <v>809501</v>
      </c>
      <c r="K326" s="9">
        <f>K327+K376</f>
        <v>0</v>
      </c>
      <c r="L326" s="9">
        <f>L327+L376</f>
        <v>1915219</v>
      </c>
      <c r="M326" s="9">
        <f>M327+M376</f>
        <v>0</v>
      </c>
      <c r="N326" s="9">
        <f t="shared" ref="N326:N378" si="67">J326+K326+L326+M326</f>
        <v>2724720</v>
      </c>
      <c r="O326" s="69">
        <f t="shared" ref="O326:O351" si="68">N326/H326%</f>
        <v>119.97004183311928</v>
      </c>
    </row>
    <row r="327" spans="2:15">
      <c r="B327" s="72"/>
      <c r="C327" s="10"/>
      <c r="D327" s="13"/>
      <c r="E327" s="12"/>
      <c r="F327" s="51">
        <v>610000</v>
      </c>
      <c r="G327" s="91" t="s">
        <v>12</v>
      </c>
      <c r="H327" s="112">
        <v>2264167</v>
      </c>
      <c r="I327" s="113">
        <f>I328+I340+I341+I371</f>
        <v>1636524.3</v>
      </c>
      <c r="J327" s="112">
        <f>J328+J340+J341+J371</f>
        <v>802501</v>
      </c>
      <c r="K327" s="9">
        <f>K328+K340+K341+K371</f>
        <v>0</v>
      </c>
      <c r="L327" s="9">
        <f>L328+L340+L341+L371</f>
        <v>1915219</v>
      </c>
      <c r="M327" s="9">
        <f>M328+M340+M341+M371</f>
        <v>0</v>
      </c>
      <c r="N327" s="9">
        <f t="shared" si="67"/>
        <v>2717720</v>
      </c>
      <c r="O327" s="69">
        <f t="shared" si="68"/>
        <v>120.03178210794523</v>
      </c>
    </row>
    <row r="328" spans="2:15">
      <c r="B328" s="72"/>
      <c r="C328" s="10"/>
      <c r="D328" s="13"/>
      <c r="E328" s="12" t="s">
        <v>13</v>
      </c>
      <c r="F328" s="51">
        <v>611000</v>
      </c>
      <c r="G328" s="91" t="s">
        <v>14</v>
      </c>
      <c r="H328" s="112">
        <v>706600</v>
      </c>
      <c r="I328" s="113">
        <f t="shared" ref="I328:M328" si="69">I329+I332</f>
        <v>605991.9</v>
      </c>
      <c r="J328" s="112">
        <f t="shared" si="69"/>
        <v>437138</v>
      </c>
      <c r="K328" s="9">
        <f t="shared" si="69"/>
        <v>0</v>
      </c>
      <c r="L328" s="9">
        <f t="shared" si="69"/>
        <v>535500</v>
      </c>
      <c r="M328" s="9">
        <f t="shared" si="69"/>
        <v>0</v>
      </c>
      <c r="N328" s="9">
        <f t="shared" si="67"/>
        <v>972638</v>
      </c>
      <c r="O328" s="69">
        <f t="shared" si="68"/>
        <v>137.65043872063401</v>
      </c>
    </row>
    <row r="329" spans="2:15" ht="14.25" customHeight="1">
      <c r="B329" s="72"/>
      <c r="C329" s="10"/>
      <c r="D329" s="13"/>
      <c r="E329" s="12"/>
      <c r="F329" s="19">
        <v>611100</v>
      </c>
      <c r="G329" s="95" t="s">
        <v>15</v>
      </c>
      <c r="H329" s="110">
        <v>283000</v>
      </c>
      <c r="I329" s="111">
        <f t="shared" ref="I329:M329" si="70">I330+I331</f>
        <v>176180.51</v>
      </c>
      <c r="J329" s="110">
        <f t="shared" si="70"/>
        <v>345210</v>
      </c>
      <c r="K329" s="6">
        <f t="shared" si="70"/>
        <v>0</v>
      </c>
      <c r="L329" s="6">
        <f t="shared" si="70"/>
        <v>17500</v>
      </c>
      <c r="M329" s="6">
        <f t="shared" si="70"/>
        <v>0</v>
      </c>
      <c r="N329" s="9">
        <f t="shared" si="67"/>
        <v>362710</v>
      </c>
      <c r="O329" s="69">
        <f t="shared" si="68"/>
        <v>128.1660777385159</v>
      </c>
    </row>
    <row r="330" spans="2:15" ht="13.7" customHeight="1">
      <c r="B330" s="70"/>
      <c r="C330" s="2"/>
      <c r="D330" s="5"/>
      <c r="E330" s="14"/>
      <c r="F330" s="19">
        <v>611110</v>
      </c>
      <c r="G330" s="103" t="s">
        <v>169</v>
      </c>
      <c r="H330" s="110">
        <v>194700</v>
      </c>
      <c r="I330" s="111">
        <v>121564.55</v>
      </c>
      <c r="J330" s="110">
        <v>238090</v>
      </c>
      <c r="K330" s="2"/>
      <c r="L330" s="21">
        <v>11000</v>
      </c>
      <c r="M330" s="2"/>
      <c r="N330" s="6">
        <f t="shared" si="67"/>
        <v>249090</v>
      </c>
      <c r="O330" s="69">
        <f t="shared" si="68"/>
        <v>127.93528505392912</v>
      </c>
    </row>
    <row r="331" spans="2:15" ht="15" customHeight="1">
      <c r="B331" s="72"/>
      <c r="C331" s="10"/>
      <c r="D331" s="13"/>
      <c r="E331" s="12"/>
      <c r="F331" s="19">
        <v>611130</v>
      </c>
      <c r="G331" s="103" t="s">
        <v>170</v>
      </c>
      <c r="H331" s="110">
        <v>88300</v>
      </c>
      <c r="I331" s="111">
        <v>54615.96</v>
      </c>
      <c r="J331" s="110">
        <v>107120</v>
      </c>
      <c r="K331" s="2"/>
      <c r="L331" s="21">
        <v>6500</v>
      </c>
      <c r="M331" s="2"/>
      <c r="N331" s="6">
        <f t="shared" si="67"/>
        <v>113620</v>
      </c>
      <c r="O331" s="69">
        <f t="shared" si="68"/>
        <v>128.67497168742921</v>
      </c>
    </row>
    <row r="332" spans="2:15">
      <c r="B332" s="70"/>
      <c r="C332" s="2"/>
      <c r="D332" s="5"/>
      <c r="E332" s="14"/>
      <c r="F332" s="19">
        <v>611200</v>
      </c>
      <c r="G332" s="92" t="s">
        <v>18</v>
      </c>
      <c r="H332" s="110">
        <v>423600</v>
      </c>
      <c r="I332" s="111">
        <f t="shared" ref="I332:M332" si="71">SUM(I333:I339)</f>
        <v>429811.39</v>
      </c>
      <c r="J332" s="110">
        <f t="shared" si="71"/>
        <v>91928</v>
      </c>
      <c r="K332" s="6">
        <f t="shared" si="71"/>
        <v>0</v>
      </c>
      <c r="L332" s="6">
        <f t="shared" si="71"/>
        <v>518000</v>
      </c>
      <c r="M332" s="6">
        <f t="shared" si="71"/>
        <v>0</v>
      </c>
      <c r="N332" s="6">
        <f t="shared" si="67"/>
        <v>609928</v>
      </c>
      <c r="O332" s="69">
        <f t="shared" si="68"/>
        <v>143.98677998111427</v>
      </c>
    </row>
    <row r="333" spans="2:15">
      <c r="B333" s="70"/>
      <c r="C333" s="2"/>
      <c r="D333" s="5"/>
      <c r="E333" s="14"/>
      <c r="F333" s="19">
        <v>611210</v>
      </c>
      <c r="G333" s="92" t="s">
        <v>126</v>
      </c>
      <c r="H333" s="110">
        <v>12600</v>
      </c>
      <c r="I333" s="111">
        <v>8285</v>
      </c>
      <c r="J333" s="110">
        <v>14040</v>
      </c>
      <c r="K333" s="2"/>
      <c r="L333" s="21"/>
      <c r="M333" s="2"/>
      <c r="N333" s="6">
        <f t="shared" si="67"/>
        <v>14040</v>
      </c>
      <c r="O333" s="69">
        <f t="shared" si="68"/>
        <v>111.42857142857143</v>
      </c>
    </row>
    <row r="334" spans="2:15">
      <c r="B334" s="70"/>
      <c r="C334" s="2"/>
      <c r="D334" s="5"/>
      <c r="E334" s="5"/>
      <c r="F334" s="19">
        <v>611221</v>
      </c>
      <c r="G334" s="92" t="s">
        <v>19</v>
      </c>
      <c r="H334" s="110">
        <v>40000</v>
      </c>
      <c r="I334" s="111">
        <v>19936.97</v>
      </c>
      <c r="J334" s="110">
        <v>50688</v>
      </c>
      <c r="K334" s="2"/>
      <c r="L334" s="21"/>
      <c r="M334" s="2"/>
      <c r="N334" s="6">
        <f t="shared" si="67"/>
        <v>50688</v>
      </c>
      <c r="O334" s="69">
        <f t="shared" si="68"/>
        <v>126.72</v>
      </c>
    </row>
    <row r="335" spans="2:15">
      <c r="B335" s="70"/>
      <c r="C335" s="2"/>
      <c r="D335" s="5"/>
      <c r="E335" s="5"/>
      <c r="F335" s="19">
        <v>611224</v>
      </c>
      <c r="G335" s="92" t="s">
        <v>20</v>
      </c>
      <c r="H335" s="110">
        <v>7500</v>
      </c>
      <c r="I335" s="111">
        <v>6122</v>
      </c>
      <c r="J335" s="110">
        <v>9600</v>
      </c>
      <c r="K335" s="2"/>
      <c r="L335" s="21"/>
      <c r="M335" s="2"/>
      <c r="N335" s="6">
        <f t="shared" si="67"/>
        <v>9600</v>
      </c>
      <c r="O335" s="69">
        <f t="shared" si="68"/>
        <v>128</v>
      </c>
    </row>
    <row r="336" spans="2:15">
      <c r="B336" s="70"/>
      <c r="C336" s="2"/>
      <c r="D336" s="5"/>
      <c r="E336" s="5"/>
      <c r="F336" s="19">
        <v>611226</v>
      </c>
      <c r="G336" s="92" t="s">
        <v>226</v>
      </c>
      <c r="H336" s="110">
        <v>4500</v>
      </c>
      <c r="I336" s="111">
        <v>9200</v>
      </c>
      <c r="J336" s="153">
        <v>8000</v>
      </c>
      <c r="K336" s="2"/>
      <c r="L336" s="21"/>
      <c r="M336" s="2"/>
      <c r="N336" s="6">
        <f t="shared" si="67"/>
        <v>8000</v>
      </c>
      <c r="O336" s="69"/>
    </row>
    <row r="337" spans="2:15">
      <c r="B337" s="70"/>
      <c r="C337" s="2"/>
      <c r="D337" s="5"/>
      <c r="E337" s="5"/>
      <c r="F337" s="19">
        <v>611227</v>
      </c>
      <c r="G337" s="92" t="s">
        <v>41</v>
      </c>
      <c r="H337" s="110">
        <v>6000</v>
      </c>
      <c r="I337" s="111">
        <v>12012</v>
      </c>
      <c r="J337" s="110">
        <v>6400</v>
      </c>
      <c r="K337" s="2"/>
      <c r="L337" s="21"/>
      <c r="M337" s="2"/>
      <c r="N337" s="6">
        <f t="shared" si="67"/>
        <v>6400</v>
      </c>
      <c r="O337" s="69">
        <f t="shared" si="68"/>
        <v>106.66666666666667</v>
      </c>
    </row>
    <row r="338" spans="2:15">
      <c r="B338" s="70"/>
      <c r="C338" s="2"/>
      <c r="D338" s="5"/>
      <c r="E338" s="5"/>
      <c r="F338" s="19">
        <v>611229</v>
      </c>
      <c r="G338" s="92" t="s">
        <v>171</v>
      </c>
      <c r="H338" s="110">
        <v>3000</v>
      </c>
      <c r="I338" s="111">
        <v>0</v>
      </c>
      <c r="J338" s="110">
        <v>3200</v>
      </c>
      <c r="K338" s="2"/>
      <c r="L338" s="21"/>
      <c r="M338" s="2"/>
      <c r="N338" s="6">
        <f t="shared" si="67"/>
        <v>3200</v>
      </c>
      <c r="O338" s="69">
        <f t="shared" si="68"/>
        <v>106.66666666666667</v>
      </c>
    </row>
    <row r="339" spans="2:15">
      <c r="B339" s="70"/>
      <c r="C339" s="2"/>
      <c r="D339" s="5"/>
      <c r="E339" s="5"/>
      <c r="F339" s="19">
        <v>611233</v>
      </c>
      <c r="G339" s="92" t="s">
        <v>184</v>
      </c>
      <c r="H339" s="110">
        <v>350000</v>
      </c>
      <c r="I339" s="111">
        <v>374255.42</v>
      </c>
      <c r="J339" s="110">
        <v>0</v>
      </c>
      <c r="K339" s="2"/>
      <c r="L339" s="21">
        <v>518000</v>
      </c>
      <c r="M339" s="2"/>
      <c r="N339" s="6">
        <f t="shared" si="67"/>
        <v>518000</v>
      </c>
      <c r="O339" s="69">
        <f t="shared" si="68"/>
        <v>148</v>
      </c>
    </row>
    <row r="340" spans="2:15" ht="14.25" customHeight="1">
      <c r="B340" s="68"/>
      <c r="C340" s="3"/>
      <c r="D340" s="3"/>
      <c r="E340" s="12" t="s">
        <v>13</v>
      </c>
      <c r="F340" s="51">
        <v>612000</v>
      </c>
      <c r="G340" s="104" t="s">
        <v>172</v>
      </c>
      <c r="H340" s="112">
        <v>29500</v>
      </c>
      <c r="I340" s="113">
        <v>15566.33</v>
      </c>
      <c r="J340" s="112">
        <v>17493</v>
      </c>
      <c r="K340" s="10"/>
      <c r="L340" s="33">
        <v>2500</v>
      </c>
      <c r="M340" s="10"/>
      <c r="N340" s="9">
        <f t="shared" si="67"/>
        <v>19993</v>
      </c>
      <c r="O340" s="69">
        <f t="shared" si="68"/>
        <v>67.772881355932199</v>
      </c>
    </row>
    <row r="341" spans="2:15">
      <c r="B341" s="72"/>
      <c r="C341" s="10"/>
      <c r="D341" s="11"/>
      <c r="E341" s="12" t="s">
        <v>13</v>
      </c>
      <c r="F341" s="51">
        <v>613000</v>
      </c>
      <c r="G341" s="91" t="s">
        <v>22</v>
      </c>
      <c r="H341" s="112">
        <v>63067</v>
      </c>
      <c r="I341" s="113">
        <f>SUM(I342:I370)</f>
        <v>19993.059999999998</v>
      </c>
      <c r="J341" s="112">
        <f>SUM(J342:J370)</f>
        <v>57870</v>
      </c>
      <c r="K341" s="9">
        <f>SUM(K342:K370)</f>
        <v>0</v>
      </c>
      <c r="L341" s="9">
        <f>SUM(L342:L370)</f>
        <v>7377</v>
      </c>
      <c r="M341" s="9">
        <f>SUM(M342:M370)</f>
        <v>0</v>
      </c>
      <c r="N341" s="9">
        <f t="shared" si="67"/>
        <v>65247</v>
      </c>
      <c r="O341" s="69">
        <f t="shared" si="68"/>
        <v>103.45664134967575</v>
      </c>
    </row>
    <row r="342" spans="2:15">
      <c r="B342" s="72"/>
      <c r="C342" s="10"/>
      <c r="D342" s="13"/>
      <c r="E342" s="13"/>
      <c r="F342" s="19">
        <v>613100</v>
      </c>
      <c r="G342" s="92" t="s">
        <v>23</v>
      </c>
      <c r="H342" s="110">
        <v>2500</v>
      </c>
      <c r="I342" s="111">
        <v>461.27</v>
      </c>
      <c r="J342" s="110">
        <v>2500</v>
      </c>
      <c r="K342" s="2"/>
      <c r="L342" s="21"/>
      <c r="M342" s="2"/>
      <c r="N342" s="6">
        <f t="shared" si="67"/>
        <v>2500</v>
      </c>
      <c r="O342" s="69">
        <f t="shared" si="68"/>
        <v>100</v>
      </c>
    </row>
    <row r="343" spans="2:15" ht="11.1" customHeight="1">
      <c r="B343" s="70"/>
      <c r="C343" s="2"/>
      <c r="D343" s="5"/>
      <c r="E343" s="14"/>
      <c r="F343" s="19">
        <v>613211</v>
      </c>
      <c r="G343" s="92" t="s">
        <v>92</v>
      </c>
      <c r="H343" s="110">
        <v>2000</v>
      </c>
      <c r="I343" s="111">
        <v>1321.36</v>
      </c>
      <c r="J343" s="110">
        <v>8400</v>
      </c>
      <c r="K343" s="2"/>
      <c r="L343" s="21"/>
      <c r="M343" s="2"/>
      <c r="N343" s="6">
        <f t="shared" si="67"/>
        <v>8400</v>
      </c>
      <c r="O343" s="69">
        <f t="shared" si="68"/>
        <v>420</v>
      </c>
    </row>
    <row r="344" spans="2:15">
      <c r="B344" s="70"/>
      <c r="C344" s="2"/>
      <c r="D344" s="5"/>
      <c r="E344" s="14"/>
      <c r="F344" s="19">
        <v>613215</v>
      </c>
      <c r="G344" s="92" t="s">
        <v>127</v>
      </c>
      <c r="H344" s="110">
        <v>7777</v>
      </c>
      <c r="I344" s="111">
        <v>0</v>
      </c>
      <c r="J344" s="110">
        <v>0</v>
      </c>
      <c r="K344" s="2"/>
      <c r="L344" s="21">
        <v>1377</v>
      </c>
      <c r="M344" s="2"/>
      <c r="N344" s="6">
        <f t="shared" si="67"/>
        <v>1377</v>
      </c>
      <c r="O344" s="69">
        <f t="shared" si="68"/>
        <v>17.706056319917707</v>
      </c>
    </row>
    <row r="345" spans="2:15" ht="11.1" customHeight="1">
      <c r="B345" s="70"/>
      <c r="C345" s="2"/>
      <c r="D345" s="5"/>
      <c r="E345" s="14"/>
      <c r="F345" s="19">
        <v>613311</v>
      </c>
      <c r="G345" s="92" t="s">
        <v>93</v>
      </c>
      <c r="H345" s="110">
        <v>900</v>
      </c>
      <c r="I345" s="111">
        <v>404.17</v>
      </c>
      <c r="J345" s="110">
        <v>900</v>
      </c>
      <c r="K345" s="2"/>
      <c r="L345" s="21"/>
      <c r="M345" s="2"/>
      <c r="N345" s="6">
        <f t="shared" si="67"/>
        <v>900</v>
      </c>
      <c r="O345" s="69">
        <f t="shared" si="68"/>
        <v>100</v>
      </c>
    </row>
    <row r="346" spans="2:15">
      <c r="B346" s="70"/>
      <c r="C346" s="2"/>
      <c r="D346" s="5"/>
      <c r="E346" s="14"/>
      <c r="F346" s="19">
        <v>613312</v>
      </c>
      <c r="G346" s="92" t="s">
        <v>94</v>
      </c>
      <c r="H346" s="110">
        <v>760</v>
      </c>
      <c r="I346" s="111">
        <v>409.42</v>
      </c>
      <c r="J346" s="110">
        <v>760</v>
      </c>
      <c r="K346" s="2"/>
      <c r="L346" s="21"/>
      <c r="M346" s="2"/>
      <c r="N346" s="6">
        <f t="shared" si="67"/>
        <v>760</v>
      </c>
      <c r="O346" s="69">
        <f t="shared" si="68"/>
        <v>100</v>
      </c>
    </row>
    <row r="347" spans="2:15" ht="11.65" customHeight="1">
      <c r="B347" s="70"/>
      <c r="C347" s="2"/>
      <c r="D347" s="5"/>
      <c r="E347" s="14"/>
      <c r="F347" s="19">
        <v>613313</v>
      </c>
      <c r="G347" s="92" t="s">
        <v>95</v>
      </c>
      <c r="H347" s="110">
        <v>600</v>
      </c>
      <c r="I347" s="111">
        <v>360.01</v>
      </c>
      <c r="J347" s="110">
        <v>600</v>
      </c>
      <c r="K347" s="2"/>
      <c r="L347" s="21"/>
      <c r="M347" s="2"/>
      <c r="N347" s="6">
        <f t="shared" si="67"/>
        <v>600</v>
      </c>
      <c r="O347" s="69">
        <f t="shared" si="68"/>
        <v>100</v>
      </c>
    </row>
    <row r="348" spans="2:15">
      <c r="B348" s="70"/>
      <c r="C348" s="2"/>
      <c r="D348" s="5"/>
      <c r="E348" s="14"/>
      <c r="F348" s="19">
        <v>613314</v>
      </c>
      <c r="G348" s="92" t="s">
        <v>96</v>
      </c>
      <c r="H348" s="110">
        <v>3700</v>
      </c>
      <c r="I348" s="111">
        <v>2314.8000000000002</v>
      </c>
      <c r="J348" s="110">
        <v>3740</v>
      </c>
      <c r="K348" s="2"/>
      <c r="L348" s="21"/>
      <c r="M348" s="2"/>
      <c r="N348" s="6">
        <f t="shared" si="67"/>
        <v>3740</v>
      </c>
      <c r="O348" s="69">
        <f t="shared" si="68"/>
        <v>101.08108108108108</v>
      </c>
    </row>
    <row r="349" spans="2:15">
      <c r="B349" s="70"/>
      <c r="C349" s="2"/>
      <c r="D349" s="5"/>
      <c r="E349" s="14"/>
      <c r="F349" s="19">
        <v>613321</v>
      </c>
      <c r="G349" s="92" t="s">
        <v>97</v>
      </c>
      <c r="H349" s="110">
        <v>400</v>
      </c>
      <c r="I349" s="111">
        <v>111.15</v>
      </c>
      <c r="J349" s="110">
        <v>400</v>
      </c>
      <c r="K349" s="2"/>
      <c r="L349" s="21"/>
      <c r="M349" s="2"/>
      <c r="N349" s="6">
        <f t="shared" si="67"/>
        <v>400</v>
      </c>
      <c r="O349" s="69">
        <f t="shared" si="68"/>
        <v>100</v>
      </c>
    </row>
    <row r="350" spans="2:15">
      <c r="B350" s="72"/>
      <c r="C350" s="10"/>
      <c r="D350" s="13"/>
      <c r="E350" s="12"/>
      <c r="F350" s="19">
        <v>613323</v>
      </c>
      <c r="G350" s="92" t="s">
        <v>98</v>
      </c>
      <c r="H350" s="110">
        <v>1200</v>
      </c>
      <c r="I350" s="111">
        <v>479.51</v>
      </c>
      <c r="J350" s="110">
        <v>1200</v>
      </c>
      <c r="K350" s="2"/>
      <c r="L350" s="21"/>
      <c r="M350" s="2"/>
      <c r="N350" s="6">
        <f t="shared" si="67"/>
        <v>1200</v>
      </c>
      <c r="O350" s="69">
        <f t="shared" si="68"/>
        <v>100</v>
      </c>
    </row>
    <row r="351" spans="2:15">
      <c r="B351" s="70"/>
      <c r="C351" s="2"/>
      <c r="D351" s="5"/>
      <c r="E351" s="14"/>
      <c r="F351" s="19">
        <v>613410</v>
      </c>
      <c r="G351" s="92" t="s">
        <v>84</v>
      </c>
      <c r="H351" s="110">
        <v>11000</v>
      </c>
      <c r="I351" s="111">
        <v>6520.41</v>
      </c>
      <c r="J351" s="110">
        <v>7000</v>
      </c>
      <c r="K351" s="2"/>
      <c r="L351" s="21">
        <v>6000</v>
      </c>
      <c r="M351" s="2"/>
      <c r="N351" s="6">
        <f t="shared" si="67"/>
        <v>13000</v>
      </c>
      <c r="O351" s="69">
        <f t="shared" si="68"/>
        <v>118.18181818181819</v>
      </c>
    </row>
    <row r="352" spans="2:15">
      <c r="B352" s="70"/>
      <c r="C352" s="2"/>
      <c r="D352" s="5"/>
      <c r="E352" s="14"/>
      <c r="F352" s="19">
        <v>613510</v>
      </c>
      <c r="G352" s="92" t="s">
        <v>100</v>
      </c>
      <c r="H352" s="110">
        <v>5180</v>
      </c>
      <c r="I352" s="111">
        <v>745.37</v>
      </c>
      <c r="J352" s="110">
        <v>5300</v>
      </c>
      <c r="K352" s="2"/>
      <c r="L352" s="21"/>
      <c r="M352" s="2"/>
      <c r="N352" s="6">
        <f t="shared" si="67"/>
        <v>5300</v>
      </c>
      <c r="O352" s="69">
        <f t="shared" ref="O352:O378" si="72">N352/H352%</f>
        <v>102.31660231660233</v>
      </c>
    </row>
    <row r="353" spans="2:15">
      <c r="B353" s="70"/>
      <c r="C353" s="2"/>
      <c r="D353" s="5"/>
      <c r="E353" s="14"/>
      <c r="F353" s="19">
        <v>613520</v>
      </c>
      <c r="G353" s="92" t="s">
        <v>101</v>
      </c>
      <c r="H353" s="110">
        <v>680</v>
      </c>
      <c r="I353" s="111">
        <v>297.02999999999997</v>
      </c>
      <c r="J353" s="110">
        <v>700</v>
      </c>
      <c r="K353" s="2"/>
      <c r="L353" s="21"/>
      <c r="M353" s="2"/>
      <c r="N353" s="6">
        <f t="shared" si="67"/>
        <v>700</v>
      </c>
      <c r="O353" s="69">
        <f t="shared" si="72"/>
        <v>102.94117647058823</v>
      </c>
    </row>
    <row r="354" spans="2:15">
      <c r="B354" s="70"/>
      <c r="C354" s="2"/>
      <c r="D354" s="5"/>
      <c r="E354" s="14"/>
      <c r="F354" s="19">
        <v>613710</v>
      </c>
      <c r="G354" s="92" t="s">
        <v>103</v>
      </c>
      <c r="H354" s="110">
        <v>3000</v>
      </c>
      <c r="I354" s="111">
        <v>0</v>
      </c>
      <c r="J354" s="110">
        <v>3000</v>
      </c>
      <c r="K354" s="2"/>
      <c r="L354" s="21"/>
      <c r="M354" s="2"/>
      <c r="N354" s="6">
        <f t="shared" si="67"/>
        <v>3000</v>
      </c>
      <c r="O354" s="69">
        <f t="shared" si="72"/>
        <v>100</v>
      </c>
    </row>
    <row r="355" spans="2:15">
      <c r="B355" s="70"/>
      <c r="C355" s="2"/>
      <c r="D355" s="5"/>
      <c r="E355" s="14"/>
      <c r="F355" s="19">
        <v>613721</v>
      </c>
      <c r="G355" s="92" t="s">
        <v>104</v>
      </c>
      <c r="H355" s="110">
        <v>2500</v>
      </c>
      <c r="I355" s="111">
        <v>0</v>
      </c>
      <c r="J355" s="110">
        <v>2500</v>
      </c>
      <c r="K355" s="2"/>
      <c r="L355" s="21"/>
      <c r="M355" s="2"/>
      <c r="N355" s="6">
        <f t="shared" si="67"/>
        <v>2500</v>
      </c>
      <c r="O355" s="69">
        <f t="shared" si="72"/>
        <v>100</v>
      </c>
    </row>
    <row r="356" spans="2:15">
      <c r="B356" s="70"/>
      <c r="C356" s="2"/>
      <c r="D356" s="5"/>
      <c r="E356" s="14"/>
      <c r="F356" s="19">
        <v>613722</v>
      </c>
      <c r="G356" s="92" t="s">
        <v>105</v>
      </c>
      <c r="H356" s="110">
        <v>500</v>
      </c>
      <c r="I356" s="111">
        <v>226.98</v>
      </c>
      <c r="J356" s="110">
        <v>500</v>
      </c>
      <c r="K356" s="2"/>
      <c r="L356" s="21"/>
      <c r="M356" s="2"/>
      <c r="N356" s="6">
        <f t="shared" si="67"/>
        <v>500</v>
      </c>
      <c r="O356" s="69">
        <f t="shared" si="72"/>
        <v>100</v>
      </c>
    </row>
    <row r="357" spans="2:15">
      <c r="B357" s="70"/>
      <c r="C357" s="2"/>
      <c r="D357" s="5"/>
      <c r="E357" s="14"/>
      <c r="F357" s="19">
        <v>613723</v>
      </c>
      <c r="G357" s="92" t="s">
        <v>106</v>
      </c>
      <c r="H357" s="110">
        <v>3000</v>
      </c>
      <c r="I357" s="111">
        <v>1334.4</v>
      </c>
      <c r="J357" s="110">
        <v>3000</v>
      </c>
      <c r="K357" s="2"/>
      <c r="L357" s="21"/>
      <c r="M357" s="2"/>
      <c r="N357" s="6">
        <f t="shared" si="67"/>
        <v>3000</v>
      </c>
      <c r="O357" s="69">
        <f t="shared" si="72"/>
        <v>100</v>
      </c>
    </row>
    <row r="358" spans="2:15">
      <c r="B358" s="70"/>
      <c r="C358" s="2"/>
      <c r="D358" s="5"/>
      <c r="E358" s="14"/>
      <c r="F358" s="19">
        <v>613810</v>
      </c>
      <c r="G358" s="92" t="s">
        <v>134</v>
      </c>
      <c r="H358" s="110">
        <v>770</v>
      </c>
      <c r="I358" s="111">
        <v>670</v>
      </c>
      <c r="J358" s="110">
        <v>770</v>
      </c>
      <c r="K358" s="2"/>
      <c r="L358" s="21"/>
      <c r="M358" s="2"/>
      <c r="N358" s="6">
        <f t="shared" si="67"/>
        <v>770</v>
      </c>
      <c r="O358" s="69">
        <f t="shared" si="72"/>
        <v>100</v>
      </c>
    </row>
    <row r="359" spans="2:15">
      <c r="B359" s="70"/>
      <c r="C359" s="2"/>
      <c r="D359" s="5"/>
      <c r="E359" s="14"/>
      <c r="F359" s="19">
        <v>613911</v>
      </c>
      <c r="G359" s="92" t="s">
        <v>108</v>
      </c>
      <c r="H359" s="110">
        <v>700</v>
      </c>
      <c r="I359" s="111">
        <v>240</v>
      </c>
      <c r="J359" s="110">
        <v>700</v>
      </c>
      <c r="K359" s="2"/>
      <c r="L359" s="21"/>
      <c r="M359" s="2"/>
      <c r="N359" s="6">
        <f t="shared" si="67"/>
        <v>700</v>
      </c>
      <c r="O359" s="69">
        <f t="shared" si="72"/>
        <v>100</v>
      </c>
    </row>
    <row r="360" spans="2:15">
      <c r="B360" s="70"/>
      <c r="C360" s="2"/>
      <c r="D360" s="5"/>
      <c r="E360" s="14"/>
      <c r="F360" s="19">
        <v>613914</v>
      </c>
      <c r="G360" s="92" t="s">
        <v>26</v>
      </c>
      <c r="H360" s="110">
        <v>500</v>
      </c>
      <c r="I360" s="111">
        <v>0</v>
      </c>
      <c r="J360" s="110">
        <v>500</v>
      </c>
      <c r="K360" s="2"/>
      <c r="L360" s="21"/>
      <c r="M360" s="2"/>
      <c r="N360" s="6">
        <f t="shared" si="67"/>
        <v>500</v>
      </c>
      <c r="O360" s="69">
        <f t="shared" si="72"/>
        <v>100</v>
      </c>
    </row>
    <row r="361" spans="2:15">
      <c r="B361" s="70"/>
      <c r="C361" s="2"/>
      <c r="D361" s="5"/>
      <c r="E361" s="14"/>
      <c r="F361" s="19">
        <v>613920</v>
      </c>
      <c r="G361" s="92" t="s">
        <v>112</v>
      </c>
      <c r="H361" s="110">
        <v>600</v>
      </c>
      <c r="I361" s="111">
        <v>0</v>
      </c>
      <c r="J361" s="110">
        <v>600</v>
      </c>
      <c r="K361" s="2"/>
      <c r="L361" s="21"/>
      <c r="M361" s="2"/>
      <c r="N361" s="6">
        <f t="shared" si="67"/>
        <v>600</v>
      </c>
      <c r="O361" s="69">
        <f t="shared" si="72"/>
        <v>100</v>
      </c>
    </row>
    <row r="362" spans="2:15">
      <c r="B362" s="70"/>
      <c r="C362" s="2"/>
      <c r="D362" s="5"/>
      <c r="E362" s="14"/>
      <c r="F362" s="19">
        <v>613930</v>
      </c>
      <c r="G362" s="92" t="s">
        <v>113</v>
      </c>
      <c r="H362" s="110">
        <v>1500</v>
      </c>
      <c r="I362" s="111">
        <v>245.5</v>
      </c>
      <c r="J362" s="110">
        <v>1500</v>
      </c>
      <c r="K362" s="2"/>
      <c r="L362" s="21"/>
      <c r="M362" s="2"/>
      <c r="N362" s="6">
        <f t="shared" si="67"/>
        <v>1500</v>
      </c>
      <c r="O362" s="69">
        <f t="shared" si="72"/>
        <v>100</v>
      </c>
    </row>
    <row r="363" spans="2:15">
      <c r="B363" s="70"/>
      <c r="C363" s="2"/>
      <c r="D363" s="5"/>
      <c r="E363" s="14"/>
      <c r="F363" s="19">
        <v>613972</v>
      </c>
      <c r="G363" s="92" t="s">
        <v>135</v>
      </c>
      <c r="H363" s="110">
        <v>6200</v>
      </c>
      <c r="I363" s="111">
        <v>1920</v>
      </c>
      <c r="J363" s="110">
        <v>6200</v>
      </c>
      <c r="K363" s="2"/>
      <c r="L363" s="21"/>
      <c r="M363" s="2"/>
      <c r="N363" s="6">
        <f t="shared" si="67"/>
        <v>6200</v>
      </c>
      <c r="O363" s="69">
        <f t="shared" si="72"/>
        <v>100</v>
      </c>
    </row>
    <row r="364" spans="2:15">
      <c r="B364" s="70"/>
      <c r="C364" s="2"/>
      <c r="D364" s="5"/>
      <c r="E364" s="14"/>
      <c r="F364" s="19">
        <v>613974</v>
      </c>
      <c r="G364" s="92" t="s">
        <v>45</v>
      </c>
      <c r="H364" s="110">
        <v>500</v>
      </c>
      <c r="I364" s="111">
        <v>0</v>
      </c>
      <c r="J364" s="110">
        <v>500</v>
      </c>
      <c r="K364" s="2"/>
      <c r="L364" s="21"/>
      <c r="M364" s="2"/>
      <c r="N364" s="6">
        <f t="shared" si="67"/>
        <v>500</v>
      </c>
      <c r="O364" s="69">
        <f t="shared" si="72"/>
        <v>100</v>
      </c>
    </row>
    <row r="365" spans="2:15" ht="20.25" customHeight="1">
      <c r="B365" s="70"/>
      <c r="C365" s="2"/>
      <c r="D365" s="5"/>
      <c r="E365" s="14"/>
      <c r="F365" s="19">
        <v>613979</v>
      </c>
      <c r="G365" s="97" t="s">
        <v>196</v>
      </c>
      <c r="H365" s="110">
        <v>1300</v>
      </c>
      <c r="I365" s="111">
        <v>880.88</v>
      </c>
      <c r="J365" s="110">
        <v>1300</v>
      </c>
      <c r="K365" s="2"/>
      <c r="L365" s="21"/>
      <c r="M365" s="2"/>
      <c r="N365" s="6">
        <f t="shared" si="67"/>
        <v>1300</v>
      </c>
      <c r="O365" s="69">
        <f t="shared" si="72"/>
        <v>100</v>
      </c>
    </row>
    <row r="366" spans="2:15" ht="13.7" customHeight="1">
      <c r="B366" s="70"/>
      <c r="C366" s="2"/>
      <c r="D366" s="5"/>
      <c r="E366" s="14"/>
      <c r="F366" s="19">
        <v>613983</v>
      </c>
      <c r="G366" s="92" t="s">
        <v>156</v>
      </c>
      <c r="H366" s="110">
        <v>900</v>
      </c>
      <c r="I366" s="111">
        <v>565.20000000000005</v>
      </c>
      <c r="J366" s="110">
        <v>900</v>
      </c>
      <c r="K366" s="2"/>
      <c r="L366" s="21"/>
      <c r="M366" s="2"/>
      <c r="N366" s="6">
        <f t="shared" si="67"/>
        <v>900</v>
      </c>
      <c r="O366" s="69">
        <f t="shared" si="72"/>
        <v>100</v>
      </c>
    </row>
    <row r="367" spans="2:15" ht="19.5">
      <c r="B367" s="70"/>
      <c r="C367" s="2"/>
      <c r="D367" s="5"/>
      <c r="E367" s="14"/>
      <c r="F367" s="19">
        <v>613986</v>
      </c>
      <c r="G367" s="95" t="s">
        <v>136</v>
      </c>
      <c r="H367" s="110">
        <v>700</v>
      </c>
      <c r="I367" s="111">
        <v>88.8</v>
      </c>
      <c r="J367" s="110">
        <v>700</v>
      </c>
      <c r="K367" s="2"/>
      <c r="L367" s="21"/>
      <c r="M367" s="2"/>
      <c r="N367" s="6">
        <f t="shared" si="67"/>
        <v>700</v>
      </c>
      <c r="O367" s="69">
        <f t="shared" si="72"/>
        <v>100</v>
      </c>
    </row>
    <row r="368" spans="2:15">
      <c r="B368" s="70"/>
      <c r="C368" s="2"/>
      <c r="D368" s="5"/>
      <c r="E368" s="14"/>
      <c r="F368" s="19">
        <v>613987</v>
      </c>
      <c r="G368" s="92" t="s">
        <v>137</v>
      </c>
      <c r="H368" s="110">
        <v>700</v>
      </c>
      <c r="I368" s="111">
        <v>133.43</v>
      </c>
      <c r="J368" s="110">
        <v>700</v>
      </c>
      <c r="K368" s="2"/>
      <c r="L368" s="21"/>
      <c r="M368" s="2"/>
      <c r="N368" s="6">
        <f t="shared" si="67"/>
        <v>700</v>
      </c>
      <c r="O368" s="69">
        <f t="shared" si="72"/>
        <v>100</v>
      </c>
    </row>
    <row r="369" spans="2:15">
      <c r="B369" s="70"/>
      <c r="C369" s="2"/>
      <c r="D369" s="5"/>
      <c r="E369" s="14"/>
      <c r="F369" s="19">
        <v>613988</v>
      </c>
      <c r="G369" s="92" t="s">
        <v>138</v>
      </c>
      <c r="H369" s="110">
        <v>1000</v>
      </c>
      <c r="I369" s="111">
        <v>213.37</v>
      </c>
      <c r="J369" s="110">
        <v>1000</v>
      </c>
      <c r="K369" s="2"/>
      <c r="L369" s="21"/>
      <c r="M369" s="2"/>
      <c r="N369" s="6">
        <f t="shared" si="67"/>
        <v>1000</v>
      </c>
      <c r="O369" s="69">
        <f t="shared" si="72"/>
        <v>100</v>
      </c>
    </row>
    <row r="370" spans="2:15">
      <c r="B370" s="70"/>
      <c r="C370" s="2"/>
      <c r="D370" s="5"/>
      <c r="E370" s="14"/>
      <c r="F370" s="19">
        <v>613990</v>
      </c>
      <c r="G370" s="92" t="s">
        <v>207</v>
      </c>
      <c r="H370" s="110">
        <v>2000</v>
      </c>
      <c r="I370" s="111">
        <v>50</v>
      </c>
      <c r="J370" s="110">
        <v>2000</v>
      </c>
      <c r="K370" s="2"/>
      <c r="L370" s="21"/>
      <c r="M370" s="2"/>
      <c r="N370" s="6">
        <f t="shared" si="67"/>
        <v>2000</v>
      </c>
      <c r="O370" s="69">
        <f t="shared" si="72"/>
        <v>100</v>
      </c>
    </row>
    <row r="371" spans="2:15">
      <c r="B371" s="72"/>
      <c r="C371" s="10"/>
      <c r="D371" s="13"/>
      <c r="E371" s="12"/>
      <c r="F371" s="51">
        <v>614000</v>
      </c>
      <c r="G371" s="91" t="s">
        <v>35</v>
      </c>
      <c r="H371" s="112">
        <v>1465000</v>
      </c>
      <c r="I371" s="113">
        <f t="shared" ref="I371:M371" si="73">I372+I373+I374+I375</f>
        <v>994973.01</v>
      </c>
      <c r="J371" s="112">
        <f t="shared" si="73"/>
        <v>290000</v>
      </c>
      <c r="K371" s="9">
        <f t="shared" si="73"/>
        <v>0</v>
      </c>
      <c r="L371" s="9">
        <f t="shared" si="73"/>
        <v>1369842</v>
      </c>
      <c r="M371" s="9">
        <f t="shared" si="73"/>
        <v>0</v>
      </c>
      <c r="N371" s="9">
        <f t="shared" si="67"/>
        <v>1659842</v>
      </c>
      <c r="O371" s="75">
        <f t="shared" si="72"/>
        <v>113.299795221843</v>
      </c>
    </row>
    <row r="372" spans="2:15">
      <c r="B372" s="70"/>
      <c r="C372" s="2"/>
      <c r="D372" s="5"/>
      <c r="E372" s="14"/>
      <c r="F372" s="19">
        <v>614229</v>
      </c>
      <c r="G372" s="92" t="s">
        <v>139</v>
      </c>
      <c r="H372" s="110">
        <v>100000</v>
      </c>
      <c r="I372" s="119">
        <v>64290</v>
      </c>
      <c r="J372" s="120">
        <v>100000</v>
      </c>
      <c r="K372" s="21"/>
      <c r="L372" s="21"/>
      <c r="M372" s="21"/>
      <c r="N372" s="36">
        <f t="shared" si="67"/>
        <v>100000</v>
      </c>
      <c r="O372" s="76">
        <f t="shared" si="72"/>
        <v>100</v>
      </c>
    </row>
    <row r="373" spans="2:15">
      <c r="B373" s="70"/>
      <c r="C373" s="2"/>
      <c r="D373" s="5"/>
      <c r="E373" s="14"/>
      <c r="F373" s="19">
        <v>614231</v>
      </c>
      <c r="G373" s="92" t="s">
        <v>155</v>
      </c>
      <c r="H373" s="110">
        <v>1200000</v>
      </c>
      <c r="I373" s="119">
        <v>858305.61</v>
      </c>
      <c r="J373" s="120"/>
      <c r="K373" s="21"/>
      <c r="L373" s="21">
        <v>1364842</v>
      </c>
      <c r="M373" s="21"/>
      <c r="N373" s="36">
        <f t="shared" si="67"/>
        <v>1364842</v>
      </c>
      <c r="O373" s="76">
        <f t="shared" si="72"/>
        <v>113.73683333333334</v>
      </c>
    </row>
    <row r="374" spans="2:15">
      <c r="B374" s="70"/>
      <c r="C374" s="2"/>
      <c r="D374" s="5"/>
      <c r="E374" s="14"/>
      <c r="F374" s="19">
        <v>614239</v>
      </c>
      <c r="G374" s="92" t="s">
        <v>149</v>
      </c>
      <c r="H374" s="110">
        <v>5000</v>
      </c>
      <c r="I374" s="119">
        <v>0</v>
      </c>
      <c r="J374" s="120"/>
      <c r="K374" s="21"/>
      <c r="L374" s="21">
        <v>5000</v>
      </c>
      <c r="M374" s="21"/>
      <c r="N374" s="36">
        <f t="shared" si="67"/>
        <v>5000</v>
      </c>
      <c r="O374" s="76">
        <f t="shared" si="72"/>
        <v>100</v>
      </c>
    </row>
    <row r="375" spans="2:15">
      <c r="B375" s="70"/>
      <c r="C375" s="2"/>
      <c r="D375" s="5"/>
      <c r="E375" s="14" t="s">
        <v>117</v>
      </c>
      <c r="F375" s="19">
        <v>614243</v>
      </c>
      <c r="G375" s="92" t="s">
        <v>154</v>
      </c>
      <c r="H375" s="110">
        <v>160000</v>
      </c>
      <c r="I375" s="119">
        <v>72377.399999999994</v>
      </c>
      <c r="J375" s="120">
        <v>190000</v>
      </c>
      <c r="K375" s="21"/>
      <c r="L375" s="21"/>
      <c r="M375" s="21"/>
      <c r="N375" s="22">
        <f t="shared" si="67"/>
        <v>190000</v>
      </c>
      <c r="O375" s="77">
        <f t="shared" si="72"/>
        <v>118.75</v>
      </c>
    </row>
    <row r="376" spans="2:15">
      <c r="B376" s="72"/>
      <c r="C376" s="10"/>
      <c r="D376" s="13"/>
      <c r="E376" s="12" t="s">
        <v>36</v>
      </c>
      <c r="F376" s="51">
        <v>821000</v>
      </c>
      <c r="G376" s="91" t="s">
        <v>37</v>
      </c>
      <c r="H376" s="112">
        <v>7000</v>
      </c>
      <c r="I376" s="113">
        <f t="shared" ref="I376:M376" si="74">I377+I378</f>
        <v>0</v>
      </c>
      <c r="J376" s="112">
        <f t="shared" si="74"/>
        <v>7000</v>
      </c>
      <c r="K376" s="9">
        <f t="shared" si="74"/>
        <v>0</v>
      </c>
      <c r="L376" s="9">
        <f t="shared" si="74"/>
        <v>0</v>
      </c>
      <c r="M376" s="9">
        <f t="shared" si="74"/>
        <v>0</v>
      </c>
      <c r="N376" s="9">
        <f t="shared" si="67"/>
        <v>7000</v>
      </c>
      <c r="O376" s="69">
        <f t="shared" si="72"/>
        <v>100</v>
      </c>
    </row>
    <row r="377" spans="2:15" ht="11.65" customHeight="1">
      <c r="B377" s="70"/>
      <c r="C377" s="2"/>
      <c r="D377" s="5"/>
      <c r="E377" s="14"/>
      <c r="F377" s="19">
        <v>821310</v>
      </c>
      <c r="G377" s="92" t="s">
        <v>54</v>
      </c>
      <c r="H377" s="110">
        <v>7000</v>
      </c>
      <c r="I377" s="111">
        <v>0</v>
      </c>
      <c r="J377" s="110">
        <v>7000</v>
      </c>
      <c r="K377" s="6"/>
      <c r="L377" s="6"/>
      <c r="M377" s="6"/>
      <c r="N377" s="9">
        <f t="shared" si="67"/>
        <v>7000</v>
      </c>
      <c r="O377" s="69">
        <f t="shared" si="72"/>
        <v>100</v>
      </c>
    </row>
    <row r="378" spans="2:15">
      <c r="B378" s="70"/>
      <c r="C378" s="2"/>
      <c r="D378" s="5"/>
      <c r="E378" s="14"/>
      <c r="F378" s="19">
        <v>821370</v>
      </c>
      <c r="G378" s="92" t="s">
        <v>210</v>
      </c>
      <c r="H378" s="110">
        <v>0</v>
      </c>
      <c r="I378" s="111">
        <v>0</v>
      </c>
      <c r="J378" s="110">
        <v>0</v>
      </c>
      <c r="K378" s="6"/>
      <c r="L378" s="6"/>
      <c r="M378" s="6"/>
      <c r="N378" s="9">
        <f t="shared" si="67"/>
        <v>0</v>
      </c>
      <c r="O378" s="69" t="e">
        <f t="shared" si="72"/>
        <v>#DIV/0!</v>
      </c>
    </row>
    <row r="379" spans="2:15" ht="10.5" customHeight="1">
      <c r="B379" s="72"/>
      <c r="C379" s="10"/>
      <c r="D379" s="13"/>
      <c r="E379" s="12"/>
      <c r="F379" s="51"/>
      <c r="G379" s="91" t="s">
        <v>38</v>
      </c>
      <c r="H379" s="114">
        <v>10</v>
      </c>
      <c r="I379" s="115">
        <v>9</v>
      </c>
      <c r="J379" s="72">
        <v>10</v>
      </c>
      <c r="K379" s="10"/>
      <c r="L379" s="10"/>
      <c r="M379" s="10"/>
      <c r="N379" s="15">
        <v>10</v>
      </c>
      <c r="O379" s="69"/>
    </row>
    <row r="380" spans="2:15" ht="12.2" customHeight="1">
      <c r="B380" s="70"/>
      <c r="C380" s="2"/>
      <c r="D380" s="5"/>
      <c r="E380" s="14"/>
      <c r="F380" s="19"/>
      <c r="G380" s="92"/>
      <c r="H380" s="110"/>
      <c r="I380" s="111"/>
      <c r="J380" s="70"/>
      <c r="K380" s="2"/>
      <c r="L380" s="2"/>
      <c r="M380" s="2"/>
      <c r="N380" s="6"/>
      <c r="O380" s="69"/>
    </row>
    <row r="381" spans="2:15">
      <c r="B381" s="68">
        <v>12</v>
      </c>
      <c r="C381" s="3" t="s">
        <v>10</v>
      </c>
      <c r="D381" s="5"/>
      <c r="E381" s="14"/>
      <c r="F381" s="19"/>
      <c r="G381" s="101" t="s">
        <v>140</v>
      </c>
      <c r="H381" s="110"/>
      <c r="I381" s="111"/>
      <c r="J381" s="70"/>
      <c r="K381" s="2"/>
      <c r="L381" s="2"/>
      <c r="M381" s="2"/>
      <c r="N381" s="6"/>
      <c r="O381" s="69"/>
    </row>
    <row r="382" spans="2:15">
      <c r="B382" s="72"/>
      <c r="C382" s="10"/>
      <c r="D382" s="13"/>
      <c r="E382" s="12"/>
      <c r="F382" s="51"/>
      <c r="G382" s="91" t="s">
        <v>11</v>
      </c>
      <c r="H382" s="112">
        <v>131254</v>
      </c>
      <c r="I382" s="113">
        <f t="shared" ref="I382:M382" si="75">I383</f>
        <v>72214.53</v>
      </c>
      <c r="J382" s="112">
        <f t="shared" si="75"/>
        <v>148840</v>
      </c>
      <c r="K382" s="9">
        <f t="shared" si="75"/>
        <v>0</v>
      </c>
      <c r="L382" s="9">
        <f t="shared" si="75"/>
        <v>0</v>
      </c>
      <c r="M382" s="9">
        <f t="shared" si="75"/>
        <v>0</v>
      </c>
      <c r="N382" s="9">
        <f t="shared" ref="N382:N402" si="76">J382+K382+L382+M382</f>
        <v>148840</v>
      </c>
      <c r="O382" s="69">
        <f t="shared" ref="O382:O393" si="77">N382/H382%</f>
        <v>113.39844880917916</v>
      </c>
    </row>
    <row r="383" spans="2:15">
      <c r="B383" s="72"/>
      <c r="C383" s="10"/>
      <c r="D383" s="13"/>
      <c r="E383" s="12"/>
      <c r="F383" s="51">
        <v>610000</v>
      </c>
      <c r="G383" s="91" t="s">
        <v>12</v>
      </c>
      <c r="H383" s="112">
        <v>131254</v>
      </c>
      <c r="I383" s="113">
        <f t="shared" ref="I383:M383" si="78">I384+I394+I395</f>
        <v>72214.53</v>
      </c>
      <c r="J383" s="112">
        <f t="shared" si="78"/>
        <v>148840</v>
      </c>
      <c r="K383" s="9">
        <f t="shared" si="78"/>
        <v>0</v>
      </c>
      <c r="L383" s="9">
        <f t="shared" si="78"/>
        <v>0</v>
      </c>
      <c r="M383" s="9">
        <f t="shared" si="78"/>
        <v>0</v>
      </c>
      <c r="N383" s="9">
        <f t="shared" si="76"/>
        <v>148840</v>
      </c>
      <c r="O383" s="69">
        <f t="shared" si="77"/>
        <v>113.39844880917916</v>
      </c>
    </row>
    <row r="384" spans="2:15">
      <c r="B384" s="72"/>
      <c r="C384" s="10"/>
      <c r="D384" s="13"/>
      <c r="E384" s="12" t="s">
        <v>13</v>
      </c>
      <c r="F384" s="51">
        <v>611000</v>
      </c>
      <c r="G384" s="91" t="s">
        <v>14</v>
      </c>
      <c r="H384" s="112">
        <v>117795</v>
      </c>
      <c r="I384" s="113">
        <f t="shared" ref="I384:M384" si="79">I385+I388</f>
        <v>66238.02</v>
      </c>
      <c r="J384" s="112">
        <f t="shared" si="79"/>
        <v>136218</v>
      </c>
      <c r="K384" s="9">
        <f t="shared" si="79"/>
        <v>0</v>
      </c>
      <c r="L384" s="9">
        <f t="shared" si="79"/>
        <v>0</v>
      </c>
      <c r="M384" s="9">
        <f t="shared" si="79"/>
        <v>0</v>
      </c>
      <c r="N384" s="9">
        <f t="shared" si="76"/>
        <v>136218</v>
      </c>
      <c r="O384" s="69">
        <f t="shared" si="77"/>
        <v>115.6398828473195</v>
      </c>
    </row>
    <row r="385" spans="2:15">
      <c r="B385" s="70"/>
      <c r="C385" s="2"/>
      <c r="D385" s="5"/>
      <c r="E385" s="14" t="s">
        <v>13</v>
      </c>
      <c r="F385" s="19">
        <v>611100</v>
      </c>
      <c r="G385" s="92" t="s">
        <v>15</v>
      </c>
      <c r="H385" s="110">
        <v>102247</v>
      </c>
      <c r="I385" s="111">
        <f t="shared" ref="I385:M385" si="80">I386+I387</f>
        <v>58982.58</v>
      </c>
      <c r="J385" s="110">
        <f t="shared" si="80"/>
        <v>117076</v>
      </c>
      <c r="K385" s="6">
        <f t="shared" si="80"/>
        <v>0</v>
      </c>
      <c r="L385" s="6">
        <f t="shared" si="80"/>
        <v>0</v>
      </c>
      <c r="M385" s="6">
        <f t="shared" si="80"/>
        <v>0</v>
      </c>
      <c r="N385" s="9">
        <f t="shared" si="76"/>
        <v>117076</v>
      </c>
      <c r="O385" s="69">
        <f t="shared" si="77"/>
        <v>114.50311500581924</v>
      </c>
    </row>
    <row r="386" spans="2:15">
      <c r="B386" s="70"/>
      <c r="C386" s="2"/>
      <c r="D386" s="5"/>
      <c r="E386" s="14"/>
      <c r="F386" s="19">
        <v>611110</v>
      </c>
      <c r="G386" s="92" t="s">
        <v>16</v>
      </c>
      <c r="H386" s="110">
        <v>70550</v>
      </c>
      <c r="I386" s="111">
        <v>40698</v>
      </c>
      <c r="J386" s="110">
        <v>80782</v>
      </c>
      <c r="K386" s="2"/>
      <c r="L386" s="2"/>
      <c r="M386" s="2"/>
      <c r="N386" s="9">
        <f t="shared" si="76"/>
        <v>80782</v>
      </c>
      <c r="O386" s="69">
        <f t="shared" si="77"/>
        <v>114.50318922749823</v>
      </c>
    </row>
    <row r="387" spans="2:15">
      <c r="B387" s="70"/>
      <c r="C387" s="2"/>
      <c r="D387" s="5"/>
      <c r="E387" s="14"/>
      <c r="F387" s="19">
        <v>611130</v>
      </c>
      <c r="G387" s="92" t="s">
        <v>17</v>
      </c>
      <c r="H387" s="110">
        <v>31697</v>
      </c>
      <c r="I387" s="111">
        <v>18284.580000000002</v>
      </c>
      <c r="J387" s="110">
        <v>36294</v>
      </c>
      <c r="K387" s="2"/>
      <c r="L387" s="2"/>
      <c r="M387" s="2"/>
      <c r="N387" s="9">
        <f t="shared" si="76"/>
        <v>36294</v>
      </c>
      <c r="O387" s="69">
        <f t="shared" si="77"/>
        <v>114.50294980597532</v>
      </c>
    </row>
    <row r="388" spans="2:15">
      <c r="B388" s="70"/>
      <c r="C388" s="2"/>
      <c r="D388" s="5"/>
      <c r="E388" s="14"/>
      <c r="F388" s="19">
        <v>611200</v>
      </c>
      <c r="G388" s="92" t="s">
        <v>18</v>
      </c>
      <c r="H388" s="110">
        <v>15548</v>
      </c>
      <c r="I388" s="111">
        <f t="shared" ref="I388:M388" si="81">SUM(I389:I393)</f>
        <v>7255.4400000000005</v>
      </c>
      <c r="J388" s="110">
        <f t="shared" si="81"/>
        <v>19142</v>
      </c>
      <c r="K388" s="6">
        <f t="shared" si="81"/>
        <v>0</v>
      </c>
      <c r="L388" s="6">
        <f t="shared" si="81"/>
        <v>0</v>
      </c>
      <c r="M388" s="6">
        <f t="shared" si="81"/>
        <v>0</v>
      </c>
      <c r="N388" s="9">
        <f t="shared" si="76"/>
        <v>19142</v>
      </c>
      <c r="O388" s="69">
        <f t="shared" si="77"/>
        <v>123.11551324929252</v>
      </c>
    </row>
    <row r="389" spans="2:15">
      <c r="B389" s="70"/>
      <c r="C389" s="2"/>
      <c r="D389" s="5"/>
      <c r="E389" s="14"/>
      <c r="F389" s="19">
        <v>611210</v>
      </c>
      <c r="G389" s="92" t="s">
        <v>126</v>
      </c>
      <c r="H389" s="110">
        <v>5100</v>
      </c>
      <c r="I389" s="111">
        <v>2925</v>
      </c>
      <c r="J389" s="110">
        <v>5100</v>
      </c>
      <c r="K389" s="6"/>
      <c r="L389" s="6"/>
      <c r="M389" s="6"/>
      <c r="N389" s="9">
        <f t="shared" si="76"/>
        <v>5100</v>
      </c>
      <c r="O389" s="69">
        <f t="shared" si="77"/>
        <v>100</v>
      </c>
    </row>
    <row r="390" spans="2:15">
      <c r="B390" s="70"/>
      <c r="C390" s="2"/>
      <c r="D390" s="5"/>
      <c r="E390" s="14"/>
      <c r="F390" s="19">
        <v>611221</v>
      </c>
      <c r="G390" s="92" t="s">
        <v>19</v>
      </c>
      <c r="H390" s="110">
        <v>8448</v>
      </c>
      <c r="I390" s="111">
        <v>2751.44</v>
      </c>
      <c r="J390" s="110">
        <v>10488</v>
      </c>
      <c r="K390" s="2"/>
      <c r="L390" s="2"/>
      <c r="M390" s="2"/>
      <c r="N390" s="9">
        <f t="shared" si="76"/>
        <v>10488</v>
      </c>
      <c r="O390" s="69">
        <f t="shared" si="77"/>
        <v>124.14772727272727</v>
      </c>
    </row>
    <row r="391" spans="2:15">
      <c r="B391" s="70"/>
      <c r="C391" s="2"/>
      <c r="D391" s="5"/>
      <c r="E391" s="14"/>
      <c r="F391" s="19">
        <v>611224</v>
      </c>
      <c r="G391" s="92" t="s">
        <v>20</v>
      </c>
      <c r="H391" s="110">
        <v>1500</v>
      </c>
      <c r="I391" s="111">
        <v>779</v>
      </c>
      <c r="J391" s="110">
        <v>1954</v>
      </c>
      <c r="K391" s="2"/>
      <c r="L391" s="2"/>
      <c r="M391" s="2"/>
      <c r="N391" s="9">
        <f t="shared" si="76"/>
        <v>1954</v>
      </c>
      <c r="O391" s="69">
        <f t="shared" si="77"/>
        <v>130.26666666666668</v>
      </c>
    </row>
    <row r="392" spans="2:15">
      <c r="B392" s="70"/>
      <c r="C392" s="2"/>
      <c r="D392" s="5"/>
      <c r="E392" s="14"/>
      <c r="F392" s="19">
        <v>611226</v>
      </c>
      <c r="G392" s="92" t="s">
        <v>226</v>
      </c>
      <c r="H392" s="110">
        <v>500</v>
      </c>
      <c r="I392" s="111">
        <v>800</v>
      </c>
      <c r="J392" s="110">
        <v>1600</v>
      </c>
      <c r="K392" s="2"/>
      <c r="L392" s="2"/>
      <c r="M392" s="2"/>
      <c r="N392" s="9">
        <f t="shared" si="76"/>
        <v>1600</v>
      </c>
      <c r="O392" s="69"/>
    </row>
    <row r="393" spans="2:15">
      <c r="B393" s="70"/>
      <c r="C393" s="2"/>
      <c r="D393" s="5"/>
      <c r="E393" s="14"/>
      <c r="F393" s="19">
        <v>611227</v>
      </c>
      <c r="G393" s="92" t="s">
        <v>41</v>
      </c>
      <c r="H393" s="110">
        <v>0</v>
      </c>
      <c r="I393" s="111">
        <v>0</v>
      </c>
      <c r="J393" s="110">
        <v>0</v>
      </c>
      <c r="K393" s="2"/>
      <c r="L393" s="2"/>
      <c r="M393" s="2"/>
      <c r="N393" s="9">
        <f t="shared" si="76"/>
        <v>0</v>
      </c>
      <c r="O393" s="69" t="e">
        <f t="shared" si="77"/>
        <v>#DIV/0!</v>
      </c>
    </row>
    <row r="394" spans="2:15">
      <c r="B394" s="72"/>
      <c r="C394" s="10"/>
      <c r="D394" s="13"/>
      <c r="E394" s="12"/>
      <c r="F394" s="51">
        <v>612000</v>
      </c>
      <c r="G394" s="91" t="s">
        <v>21</v>
      </c>
      <c r="H394" s="112">
        <v>10736</v>
      </c>
      <c r="I394" s="113">
        <v>5111.82</v>
      </c>
      <c r="J394" s="112">
        <v>5854</v>
      </c>
      <c r="K394" s="10"/>
      <c r="L394" s="10"/>
      <c r="M394" s="10"/>
      <c r="N394" s="9">
        <f t="shared" si="76"/>
        <v>5854</v>
      </c>
      <c r="O394" s="69">
        <f t="shared" ref="O394:O402" si="82">N394/H394%</f>
        <v>54.526825633383012</v>
      </c>
    </row>
    <row r="395" spans="2:15">
      <c r="B395" s="72"/>
      <c r="C395" s="10"/>
      <c r="D395" s="13"/>
      <c r="E395" s="12"/>
      <c r="F395" s="51">
        <v>613000</v>
      </c>
      <c r="G395" s="91" t="s">
        <v>22</v>
      </c>
      <c r="H395" s="112">
        <v>2723</v>
      </c>
      <c r="I395" s="113">
        <f>SUM(I396:I402)</f>
        <v>864.69</v>
      </c>
      <c r="J395" s="112">
        <f>SUM(J396:J402)</f>
        <v>6768</v>
      </c>
      <c r="K395" s="9">
        <f>SUM(K396:K402)</f>
        <v>0</v>
      </c>
      <c r="L395" s="9">
        <f>SUM(L396:L402)</f>
        <v>0</v>
      </c>
      <c r="M395" s="9">
        <f>SUM(M396:M402)</f>
        <v>0</v>
      </c>
      <c r="N395" s="9">
        <f t="shared" si="76"/>
        <v>6768</v>
      </c>
      <c r="O395" s="69">
        <f t="shared" si="82"/>
        <v>248.54939405067938</v>
      </c>
    </row>
    <row r="396" spans="2:15">
      <c r="B396" s="70"/>
      <c r="C396" s="2"/>
      <c r="D396" s="5"/>
      <c r="E396" s="14"/>
      <c r="F396" s="19">
        <v>613100</v>
      </c>
      <c r="G396" s="92" t="s">
        <v>23</v>
      </c>
      <c r="H396" s="110">
        <v>1000</v>
      </c>
      <c r="I396" s="111">
        <v>25</v>
      </c>
      <c r="J396" s="110">
        <v>2000</v>
      </c>
      <c r="K396" s="2"/>
      <c r="L396" s="2"/>
      <c r="M396" s="2"/>
      <c r="N396" s="9">
        <f t="shared" si="76"/>
        <v>2000</v>
      </c>
      <c r="O396" s="69">
        <f t="shared" si="82"/>
        <v>200</v>
      </c>
    </row>
    <row r="397" spans="2:15">
      <c r="B397" s="70"/>
      <c r="C397" s="2"/>
      <c r="D397" s="5"/>
      <c r="E397" s="5"/>
      <c r="F397" s="19">
        <v>613311</v>
      </c>
      <c r="G397" s="92" t="s">
        <v>93</v>
      </c>
      <c r="H397" s="110">
        <v>400</v>
      </c>
      <c r="I397" s="111">
        <v>199.7</v>
      </c>
      <c r="J397" s="110">
        <v>400</v>
      </c>
      <c r="K397" s="2"/>
      <c r="L397" s="2"/>
      <c r="M397" s="2"/>
      <c r="N397" s="9">
        <f t="shared" si="76"/>
        <v>400</v>
      </c>
      <c r="O397" s="69">
        <f t="shared" si="82"/>
        <v>100</v>
      </c>
    </row>
    <row r="398" spans="2:15">
      <c r="B398" s="68"/>
      <c r="C398" s="3"/>
      <c r="D398" s="3"/>
      <c r="E398" s="3"/>
      <c r="F398" s="19">
        <v>613312</v>
      </c>
      <c r="G398" s="92" t="s">
        <v>94</v>
      </c>
      <c r="H398" s="110">
        <v>430</v>
      </c>
      <c r="I398" s="111">
        <v>269.10000000000002</v>
      </c>
      <c r="J398" s="110">
        <v>430</v>
      </c>
      <c r="K398" s="2"/>
      <c r="L398" s="2"/>
      <c r="M398" s="2"/>
      <c r="N398" s="9">
        <f t="shared" si="76"/>
        <v>430</v>
      </c>
      <c r="O398" s="69">
        <f t="shared" si="82"/>
        <v>100</v>
      </c>
    </row>
    <row r="399" spans="2:15">
      <c r="B399" s="72"/>
      <c r="C399" s="10"/>
      <c r="D399" s="13"/>
      <c r="E399" s="13"/>
      <c r="F399" s="19">
        <v>613321</v>
      </c>
      <c r="G399" s="92" t="s">
        <v>97</v>
      </c>
      <c r="H399" s="110">
        <v>170</v>
      </c>
      <c r="I399" s="111">
        <v>52.65</v>
      </c>
      <c r="J399" s="110">
        <v>170</v>
      </c>
      <c r="K399" s="2"/>
      <c r="L399" s="2"/>
      <c r="M399" s="2"/>
      <c r="N399" s="9">
        <f t="shared" si="76"/>
        <v>170</v>
      </c>
      <c r="O399" s="69">
        <f t="shared" si="82"/>
        <v>100</v>
      </c>
    </row>
    <row r="400" spans="2:15">
      <c r="B400" s="72"/>
      <c r="C400" s="10"/>
      <c r="D400" s="13"/>
      <c r="E400" s="13"/>
      <c r="F400" s="19">
        <v>613323</v>
      </c>
      <c r="G400" s="92" t="s">
        <v>98</v>
      </c>
      <c r="H400" s="110">
        <v>400</v>
      </c>
      <c r="I400" s="111">
        <v>133.74</v>
      </c>
      <c r="J400" s="110">
        <v>400</v>
      </c>
      <c r="K400" s="2"/>
      <c r="L400" s="2"/>
      <c r="M400" s="2"/>
      <c r="N400" s="9">
        <f t="shared" si="76"/>
        <v>400</v>
      </c>
      <c r="O400" s="69">
        <f t="shared" si="82"/>
        <v>100</v>
      </c>
    </row>
    <row r="401" spans="2:15">
      <c r="B401" s="72"/>
      <c r="C401" s="10"/>
      <c r="D401" s="13"/>
      <c r="E401" s="13"/>
      <c r="F401" s="19">
        <v>613920</v>
      </c>
      <c r="G401" s="92" t="s">
        <v>112</v>
      </c>
      <c r="H401" s="110">
        <v>0</v>
      </c>
      <c r="I401" s="111">
        <v>0</v>
      </c>
      <c r="J401" s="110">
        <v>3000</v>
      </c>
      <c r="K401" s="2"/>
      <c r="L401" s="2"/>
      <c r="M401" s="2"/>
      <c r="N401" s="9">
        <f t="shared" si="76"/>
        <v>3000</v>
      </c>
      <c r="O401" s="69" t="e">
        <f t="shared" si="82"/>
        <v>#DIV/0!</v>
      </c>
    </row>
    <row r="402" spans="2:15">
      <c r="B402" s="70"/>
      <c r="C402" s="2"/>
      <c r="D402" s="5"/>
      <c r="E402" s="14"/>
      <c r="F402" s="19">
        <v>613983</v>
      </c>
      <c r="G402" s="92" t="s">
        <v>31</v>
      </c>
      <c r="H402" s="110">
        <v>323</v>
      </c>
      <c r="I402" s="111">
        <v>184.5</v>
      </c>
      <c r="J402" s="110">
        <v>368</v>
      </c>
      <c r="K402" s="2"/>
      <c r="L402" s="2"/>
      <c r="M402" s="2"/>
      <c r="N402" s="9">
        <f t="shared" si="76"/>
        <v>368</v>
      </c>
      <c r="O402" s="69">
        <f t="shared" si="82"/>
        <v>113.93188854489163</v>
      </c>
    </row>
    <row r="403" spans="2:15" ht="9" customHeight="1">
      <c r="B403" s="72"/>
      <c r="C403" s="10"/>
      <c r="D403" s="13"/>
      <c r="E403" s="12"/>
      <c r="F403" s="51"/>
      <c r="G403" s="91" t="s">
        <v>38</v>
      </c>
      <c r="H403" s="114">
        <v>2</v>
      </c>
      <c r="I403" s="115">
        <v>1</v>
      </c>
      <c r="J403" s="72">
        <v>2</v>
      </c>
      <c r="K403" s="10"/>
      <c r="L403" s="10"/>
      <c r="M403" s="10"/>
      <c r="N403" s="15">
        <v>2</v>
      </c>
      <c r="O403" s="69"/>
    </row>
    <row r="404" spans="2:15" ht="12.2" customHeight="1">
      <c r="B404" s="70"/>
      <c r="C404" s="2"/>
      <c r="D404" s="5"/>
      <c r="E404" s="14"/>
      <c r="F404" s="19"/>
      <c r="G404" s="92"/>
      <c r="H404" s="110"/>
      <c r="I404" s="111"/>
      <c r="J404" s="70"/>
      <c r="K404" s="2"/>
      <c r="L404" s="2"/>
      <c r="M404" s="2"/>
      <c r="N404" s="6"/>
      <c r="O404" s="69"/>
    </row>
    <row r="405" spans="2:15" ht="12.2" customHeight="1">
      <c r="B405" s="68" t="s">
        <v>141</v>
      </c>
      <c r="C405" s="3" t="s">
        <v>10</v>
      </c>
      <c r="D405" s="5"/>
      <c r="E405" s="14"/>
      <c r="F405" s="19"/>
      <c r="G405" s="101" t="s">
        <v>153</v>
      </c>
      <c r="H405" s="110"/>
      <c r="I405" s="111"/>
      <c r="J405" s="70"/>
      <c r="K405" s="2"/>
      <c r="L405" s="2"/>
      <c r="M405" s="2"/>
      <c r="N405" s="6"/>
      <c r="O405" s="69"/>
    </row>
    <row r="406" spans="2:15">
      <c r="B406" s="72"/>
      <c r="C406" s="10"/>
      <c r="D406" s="13"/>
      <c r="E406" s="12"/>
      <c r="F406" s="51"/>
      <c r="G406" s="91" t="s">
        <v>11</v>
      </c>
      <c r="H406" s="112">
        <v>289917</v>
      </c>
      <c r="I406" s="113">
        <f>I407+I446</f>
        <v>194249.28999999998</v>
      </c>
      <c r="J406" s="112">
        <f>J407+J446</f>
        <v>335473</v>
      </c>
      <c r="K406" s="9">
        <f>K407+K446</f>
        <v>0</v>
      </c>
      <c r="L406" s="9">
        <f>L407+L446</f>
        <v>25000</v>
      </c>
      <c r="M406" s="9">
        <f>M407+M446</f>
        <v>0</v>
      </c>
      <c r="N406" s="9">
        <f t="shared" ref="N406:N446" si="83">J406+K406+L406+M406</f>
        <v>360473</v>
      </c>
      <c r="O406" s="69">
        <f t="shared" ref="O406:O447" si="84">N406/H406%</f>
        <v>124.33662048103422</v>
      </c>
    </row>
    <row r="407" spans="2:15">
      <c r="B407" s="72"/>
      <c r="C407" s="10"/>
      <c r="D407" s="13"/>
      <c r="E407" s="12"/>
      <c r="F407" s="51">
        <v>610000</v>
      </c>
      <c r="G407" s="91" t="s">
        <v>12</v>
      </c>
      <c r="H407" s="112">
        <v>289917</v>
      </c>
      <c r="I407" s="113">
        <f>I408+I419+I420</f>
        <v>194249.28999999998</v>
      </c>
      <c r="J407" s="112">
        <f>J408+J419+J420</f>
        <v>335473</v>
      </c>
      <c r="K407" s="9">
        <f>K408+K419+K420</f>
        <v>0</v>
      </c>
      <c r="L407" s="9">
        <f>L408+L419+L420</f>
        <v>25000</v>
      </c>
      <c r="M407" s="9">
        <f>M408+M419+M420</f>
        <v>0</v>
      </c>
      <c r="N407" s="9">
        <f t="shared" si="83"/>
        <v>360473</v>
      </c>
      <c r="O407" s="69">
        <f t="shared" si="84"/>
        <v>124.33662048103422</v>
      </c>
    </row>
    <row r="408" spans="2:15" ht="11.65" customHeight="1">
      <c r="B408" s="72"/>
      <c r="C408" s="10"/>
      <c r="D408" s="13"/>
      <c r="E408" s="12" t="s">
        <v>13</v>
      </c>
      <c r="F408" s="51">
        <v>611000</v>
      </c>
      <c r="G408" s="91" t="s">
        <v>14</v>
      </c>
      <c r="H408" s="112">
        <v>202532</v>
      </c>
      <c r="I408" s="113">
        <f t="shared" ref="I408:M408" si="85">I409+I412</f>
        <v>152851.66999999998</v>
      </c>
      <c r="J408" s="112">
        <f t="shared" si="85"/>
        <v>240048</v>
      </c>
      <c r="K408" s="9">
        <f t="shared" si="85"/>
        <v>0</v>
      </c>
      <c r="L408" s="9">
        <f t="shared" si="85"/>
        <v>0</v>
      </c>
      <c r="M408" s="9">
        <f t="shared" si="85"/>
        <v>0</v>
      </c>
      <c r="N408" s="9">
        <f t="shared" si="83"/>
        <v>240048</v>
      </c>
      <c r="O408" s="69">
        <f t="shared" si="84"/>
        <v>118.52349258388799</v>
      </c>
    </row>
    <row r="409" spans="2:15">
      <c r="B409" s="70"/>
      <c r="C409" s="2"/>
      <c r="D409" s="5"/>
      <c r="E409" s="14"/>
      <c r="F409" s="19">
        <v>611100</v>
      </c>
      <c r="G409" s="92" t="s">
        <v>15</v>
      </c>
      <c r="H409" s="110">
        <v>158333</v>
      </c>
      <c r="I409" s="111">
        <f t="shared" ref="I409:M409" si="86">I410+I411</f>
        <v>117907.82999999999</v>
      </c>
      <c r="J409" s="110">
        <f t="shared" si="86"/>
        <v>179922</v>
      </c>
      <c r="K409" s="6">
        <f t="shared" si="86"/>
        <v>0</v>
      </c>
      <c r="L409" s="6">
        <f t="shared" si="86"/>
        <v>0</v>
      </c>
      <c r="M409" s="6">
        <f t="shared" si="86"/>
        <v>0</v>
      </c>
      <c r="N409" s="9">
        <f t="shared" si="83"/>
        <v>179922</v>
      </c>
      <c r="O409" s="69">
        <f t="shared" si="84"/>
        <v>113.63518660039284</v>
      </c>
    </row>
    <row r="410" spans="2:15" ht="12.6" customHeight="1">
      <c r="B410" s="72"/>
      <c r="C410" s="10"/>
      <c r="D410" s="13"/>
      <c r="E410" s="12"/>
      <c r="F410" s="19">
        <v>611110</v>
      </c>
      <c r="G410" s="92" t="s">
        <v>16</v>
      </c>
      <c r="H410" s="110">
        <v>109250</v>
      </c>
      <c r="I410" s="111">
        <v>81356.479999999996</v>
      </c>
      <c r="J410" s="110">
        <v>124146</v>
      </c>
      <c r="K410" s="2"/>
      <c r="L410" s="2"/>
      <c r="M410" s="2"/>
      <c r="N410" s="9">
        <f t="shared" si="83"/>
        <v>124146</v>
      </c>
      <c r="O410" s="69">
        <f t="shared" si="84"/>
        <v>113.63478260869566</v>
      </c>
    </row>
    <row r="411" spans="2:15">
      <c r="B411" s="72"/>
      <c r="C411" s="10"/>
      <c r="D411" s="13"/>
      <c r="E411" s="12"/>
      <c r="F411" s="19">
        <v>611130</v>
      </c>
      <c r="G411" s="92" t="s">
        <v>17</v>
      </c>
      <c r="H411" s="110">
        <v>49083</v>
      </c>
      <c r="I411" s="111">
        <v>36551.35</v>
      </c>
      <c r="J411" s="110">
        <v>55776</v>
      </c>
      <c r="K411" s="2"/>
      <c r="L411" s="2"/>
      <c r="M411" s="2"/>
      <c r="N411" s="9">
        <f t="shared" si="83"/>
        <v>55776</v>
      </c>
      <c r="O411" s="69">
        <f t="shared" si="84"/>
        <v>113.63608581382556</v>
      </c>
    </row>
    <row r="412" spans="2:15" ht="11.65" customHeight="1">
      <c r="B412" s="70"/>
      <c r="C412" s="2"/>
      <c r="D412" s="5"/>
      <c r="E412" s="14"/>
      <c r="F412" s="19">
        <v>611200</v>
      </c>
      <c r="G412" s="92" t="s">
        <v>18</v>
      </c>
      <c r="H412" s="110">
        <v>44199</v>
      </c>
      <c r="I412" s="111">
        <f>SUM(I413:I418)</f>
        <v>34943.839999999997</v>
      </c>
      <c r="J412" s="110">
        <f>SUM(J413:J418)</f>
        <v>60126</v>
      </c>
      <c r="K412" s="6">
        <f>SUM(K413:K418)</f>
        <v>0</v>
      </c>
      <c r="L412" s="6">
        <f>SUM(L413:L418)</f>
        <v>0</v>
      </c>
      <c r="M412" s="6">
        <f>SUM(M413:M418)</f>
        <v>0</v>
      </c>
      <c r="N412" s="9">
        <f t="shared" si="83"/>
        <v>60126</v>
      </c>
      <c r="O412" s="69">
        <f t="shared" si="84"/>
        <v>136.03475191746421</v>
      </c>
    </row>
    <row r="413" spans="2:15" ht="12.2" customHeight="1">
      <c r="B413" s="70"/>
      <c r="C413" s="2"/>
      <c r="D413" s="5"/>
      <c r="E413" s="14"/>
      <c r="F413" s="19">
        <v>611210</v>
      </c>
      <c r="G413" s="92" t="s">
        <v>58</v>
      </c>
      <c r="H413" s="110">
        <v>5355</v>
      </c>
      <c r="I413" s="111">
        <v>4950</v>
      </c>
      <c r="J413" s="110">
        <v>6600</v>
      </c>
      <c r="K413" s="2"/>
      <c r="L413" s="2"/>
      <c r="M413" s="2"/>
      <c r="N413" s="9">
        <f t="shared" si="83"/>
        <v>6600</v>
      </c>
      <c r="O413" s="69">
        <f t="shared" si="84"/>
        <v>123.24929971988796</v>
      </c>
    </row>
    <row r="414" spans="2:15" ht="11.65" customHeight="1">
      <c r="B414" s="70"/>
      <c r="C414" s="2"/>
      <c r="D414" s="5"/>
      <c r="E414" s="14"/>
      <c r="F414" s="19">
        <v>611221</v>
      </c>
      <c r="G414" s="92" t="s">
        <v>19</v>
      </c>
      <c r="H414" s="110">
        <v>25344</v>
      </c>
      <c r="I414" s="111">
        <v>15317.84</v>
      </c>
      <c r="J414" s="110">
        <v>31464</v>
      </c>
      <c r="K414" s="2"/>
      <c r="L414" s="2"/>
      <c r="M414" s="2"/>
      <c r="N414" s="9">
        <f t="shared" si="83"/>
        <v>31464</v>
      </c>
      <c r="O414" s="69">
        <f t="shared" si="84"/>
        <v>124.14772727272728</v>
      </c>
    </row>
    <row r="415" spans="2:15">
      <c r="B415" s="70"/>
      <c r="C415" s="2"/>
      <c r="D415" s="5"/>
      <c r="E415" s="14"/>
      <c r="F415" s="19">
        <v>611224</v>
      </c>
      <c r="G415" s="92" t="s">
        <v>20</v>
      </c>
      <c r="H415" s="110">
        <v>4500</v>
      </c>
      <c r="I415" s="111">
        <v>4674</v>
      </c>
      <c r="J415" s="110">
        <v>5862</v>
      </c>
      <c r="K415" s="2"/>
      <c r="L415" s="2"/>
      <c r="M415" s="2"/>
      <c r="N415" s="9">
        <f t="shared" si="83"/>
        <v>5862</v>
      </c>
      <c r="O415" s="69">
        <f t="shared" si="84"/>
        <v>130.26666666666668</v>
      </c>
    </row>
    <row r="416" spans="2:15">
      <c r="B416" s="70"/>
      <c r="C416" s="2"/>
      <c r="D416" s="5"/>
      <c r="E416" s="14"/>
      <c r="F416" s="19">
        <v>611226</v>
      </c>
      <c r="G416" s="92" t="s">
        <v>226</v>
      </c>
      <c r="H416" s="110">
        <v>3000</v>
      </c>
      <c r="I416" s="111">
        <v>2400</v>
      </c>
      <c r="J416" s="110">
        <v>4800</v>
      </c>
      <c r="K416" s="2"/>
      <c r="L416" s="2"/>
      <c r="M416" s="2"/>
      <c r="N416" s="9">
        <f t="shared" si="83"/>
        <v>4800</v>
      </c>
      <c r="O416" s="69"/>
    </row>
    <row r="417" spans="2:15">
      <c r="B417" s="70"/>
      <c r="C417" s="2"/>
      <c r="D417" s="5"/>
      <c r="E417" s="14"/>
      <c r="F417" s="19">
        <v>611227</v>
      </c>
      <c r="G417" s="92" t="s">
        <v>212</v>
      </c>
      <c r="H417" s="110">
        <v>3000</v>
      </c>
      <c r="I417" s="154">
        <v>4800</v>
      </c>
      <c r="J417" s="153">
        <v>7600</v>
      </c>
      <c r="K417" s="2"/>
      <c r="L417" s="2"/>
      <c r="M417" s="2"/>
      <c r="N417" s="9">
        <f t="shared" si="83"/>
        <v>7600</v>
      </c>
      <c r="O417" s="69">
        <f t="shared" si="84"/>
        <v>253.33333333333334</v>
      </c>
    </row>
    <row r="418" spans="2:15">
      <c r="B418" s="70"/>
      <c r="C418" s="2"/>
      <c r="D418" s="5"/>
      <c r="E418" s="14"/>
      <c r="F418" s="19">
        <v>611229</v>
      </c>
      <c r="G418" s="92" t="s">
        <v>209</v>
      </c>
      <c r="H418" s="110">
        <v>3000</v>
      </c>
      <c r="I418" s="111">
        <v>2802</v>
      </c>
      <c r="J418" s="153">
        <v>3800</v>
      </c>
      <c r="K418" s="2"/>
      <c r="L418" s="2"/>
      <c r="M418" s="2"/>
      <c r="N418" s="9">
        <f t="shared" si="83"/>
        <v>3800</v>
      </c>
      <c r="O418" s="69">
        <f t="shared" si="84"/>
        <v>126.66666666666667</v>
      </c>
    </row>
    <row r="419" spans="2:15">
      <c r="B419" s="72"/>
      <c r="C419" s="10"/>
      <c r="D419" s="13"/>
      <c r="E419" s="12" t="s">
        <v>13</v>
      </c>
      <c r="F419" s="51">
        <v>612000</v>
      </c>
      <c r="G419" s="91" t="s">
        <v>21</v>
      </c>
      <c r="H419" s="112">
        <v>16625</v>
      </c>
      <c r="I419" s="113">
        <v>10217.4</v>
      </c>
      <c r="J419" s="112">
        <v>8997</v>
      </c>
      <c r="K419" s="10"/>
      <c r="L419" s="10"/>
      <c r="M419" s="10"/>
      <c r="N419" s="9">
        <f t="shared" si="83"/>
        <v>8997</v>
      </c>
      <c r="O419" s="69">
        <f t="shared" si="84"/>
        <v>54.117293233082705</v>
      </c>
    </row>
    <row r="420" spans="2:15">
      <c r="B420" s="72"/>
      <c r="C420" s="10"/>
      <c r="D420" s="13"/>
      <c r="E420" s="12" t="s">
        <v>13</v>
      </c>
      <c r="F420" s="51">
        <v>613000</v>
      </c>
      <c r="G420" s="91" t="s">
        <v>22</v>
      </c>
      <c r="H420" s="112">
        <v>70760</v>
      </c>
      <c r="I420" s="113">
        <f>SUM(I421:I445)</f>
        <v>31180.220000000005</v>
      </c>
      <c r="J420" s="112">
        <f>SUM(J421:J445)</f>
        <v>86428</v>
      </c>
      <c r="K420" s="9">
        <f>SUM(K421:K445)</f>
        <v>0</v>
      </c>
      <c r="L420" s="9">
        <f>SUM(L421:L445)</f>
        <v>25000</v>
      </c>
      <c r="M420" s="9">
        <f>SUM(M421:M445)</f>
        <v>0</v>
      </c>
      <c r="N420" s="9">
        <f t="shared" si="83"/>
        <v>111428</v>
      </c>
      <c r="O420" s="69">
        <f t="shared" si="84"/>
        <v>157.47314867156584</v>
      </c>
    </row>
    <row r="421" spans="2:15">
      <c r="B421" s="70"/>
      <c r="C421" s="2"/>
      <c r="D421" s="5"/>
      <c r="E421" s="14"/>
      <c r="F421" s="19">
        <v>613100</v>
      </c>
      <c r="G421" s="92" t="s">
        <v>23</v>
      </c>
      <c r="H421" s="110">
        <v>1000</v>
      </c>
      <c r="I421" s="111">
        <v>0</v>
      </c>
      <c r="J421" s="110">
        <v>1000</v>
      </c>
      <c r="K421" s="2"/>
      <c r="L421" s="2"/>
      <c r="M421" s="2"/>
      <c r="N421" s="9">
        <f t="shared" si="83"/>
        <v>1000</v>
      </c>
      <c r="O421" s="69">
        <f t="shared" si="84"/>
        <v>100</v>
      </c>
    </row>
    <row r="422" spans="2:15">
      <c r="B422" s="70"/>
      <c r="C422" s="2"/>
      <c r="D422" s="5"/>
      <c r="E422" s="14"/>
      <c r="F422" s="19">
        <v>613211</v>
      </c>
      <c r="G422" s="92" t="s">
        <v>92</v>
      </c>
      <c r="H422" s="110">
        <v>14500</v>
      </c>
      <c r="I422" s="111">
        <v>10038.84</v>
      </c>
      <c r="J422" s="110">
        <v>14500</v>
      </c>
      <c r="K422" s="2"/>
      <c r="L422" s="2"/>
      <c r="M422" s="2"/>
      <c r="N422" s="9">
        <f t="shared" si="83"/>
        <v>14500</v>
      </c>
      <c r="O422" s="69">
        <f t="shared" si="84"/>
        <v>100</v>
      </c>
    </row>
    <row r="423" spans="2:15">
      <c r="B423" s="70"/>
      <c r="C423" s="2"/>
      <c r="D423" s="5"/>
      <c r="E423" s="5"/>
      <c r="F423" s="19">
        <v>613215</v>
      </c>
      <c r="G423" s="92" t="s">
        <v>127</v>
      </c>
      <c r="H423" s="110">
        <v>10000</v>
      </c>
      <c r="I423" s="111">
        <v>0</v>
      </c>
      <c r="J423" s="110">
        <v>10000</v>
      </c>
      <c r="K423" s="2"/>
      <c r="L423" s="2"/>
      <c r="M423" s="2"/>
      <c r="N423" s="9">
        <f t="shared" si="83"/>
        <v>10000</v>
      </c>
      <c r="O423" s="69">
        <f t="shared" si="84"/>
        <v>100</v>
      </c>
    </row>
    <row r="424" spans="2:15">
      <c r="B424" s="68"/>
      <c r="C424" s="3"/>
      <c r="D424" s="3"/>
      <c r="E424" s="3"/>
      <c r="F424" s="19">
        <v>613311</v>
      </c>
      <c r="G424" s="92" t="s">
        <v>93</v>
      </c>
      <c r="H424" s="110">
        <v>950</v>
      </c>
      <c r="I424" s="111">
        <v>201.2</v>
      </c>
      <c r="J424" s="110">
        <v>950</v>
      </c>
      <c r="K424" s="2"/>
      <c r="L424" s="2"/>
      <c r="M424" s="2"/>
      <c r="N424" s="9">
        <f t="shared" si="83"/>
        <v>950</v>
      </c>
      <c r="O424" s="69">
        <f t="shared" si="84"/>
        <v>100</v>
      </c>
    </row>
    <row r="425" spans="2:15">
      <c r="B425" s="72"/>
      <c r="C425" s="10"/>
      <c r="D425" s="11"/>
      <c r="E425" s="11"/>
      <c r="F425" s="19">
        <v>613312</v>
      </c>
      <c r="G425" s="92" t="s">
        <v>94</v>
      </c>
      <c r="H425" s="110">
        <v>1000</v>
      </c>
      <c r="I425" s="111">
        <v>665.1</v>
      </c>
      <c r="J425" s="110">
        <v>1000</v>
      </c>
      <c r="K425" s="2"/>
      <c r="L425" s="2"/>
      <c r="M425" s="2"/>
      <c r="N425" s="9">
        <f t="shared" si="83"/>
        <v>1000</v>
      </c>
      <c r="O425" s="69">
        <f t="shared" si="84"/>
        <v>100</v>
      </c>
    </row>
    <row r="426" spans="2:15">
      <c r="B426" s="72"/>
      <c r="C426" s="10"/>
      <c r="D426" s="13"/>
      <c r="E426" s="13"/>
      <c r="F426" s="19">
        <v>613314</v>
      </c>
      <c r="G426" s="92" t="s">
        <v>96</v>
      </c>
      <c r="H426" s="110">
        <v>200</v>
      </c>
      <c r="I426" s="111">
        <v>98.7</v>
      </c>
      <c r="J426" s="110">
        <v>200</v>
      </c>
      <c r="K426" s="2"/>
      <c r="L426" s="2"/>
      <c r="M426" s="2"/>
      <c r="N426" s="9">
        <f t="shared" si="83"/>
        <v>200</v>
      </c>
      <c r="O426" s="69">
        <f t="shared" si="84"/>
        <v>100</v>
      </c>
    </row>
    <row r="427" spans="2:15">
      <c r="B427" s="70"/>
      <c r="C427" s="2"/>
      <c r="D427" s="5"/>
      <c r="E427" s="14"/>
      <c r="F427" s="19">
        <v>613321</v>
      </c>
      <c r="G427" s="92" t="s">
        <v>97</v>
      </c>
      <c r="H427" s="110">
        <v>3800</v>
      </c>
      <c r="I427" s="111">
        <v>794.11</v>
      </c>
      <c r="J427" s="110">
        <v>3800</v>
      </c>
      <c r="K427" s="2"/>
      <c r="L427" s="2"/>
      <c r="M427" s="2"/>
      <c r="N427" s="9">
        <f t="shared" si="83"/>
        <v>3800</v>
      </c>
      <c r="O427" s="69">
        <f t="shared" si="84"/>
        <v>100</v>
      </c>
    </row>
    <row r="428" spans="2:15">
      <c r="B428" s="70"/>
      <c r="C428" s="2"/>
      <c r="D428" s="5"/>
      <c r="E428" s="14"/>
      <c r="F428" s="19">
        <v>613323</v>
      </c>
      <c r="G428" s="92" t="s">
        <v>98</v>
      </c>
      <c r="H428" s="110">
        <v>12000</v>
      </c>
      <c r="I428" s="111">
        <v>8421.93</v>
      </c>
      <c r="J428" s="110">
        <v>12000</v>
      </c>
      <c r="K428" s="21"/>
      <c r="L428" s="2"/>
      <c r="M428" s="2"/>
      <c r="N428" s="9">
        <f t="shared" si="83"/>
        <v>12000</v>
      </c>
      <c r="O428" s="69">
        <f t="shared" si="84"/>
        <v>100</v>
      </c>
    </row>
    <row r="429" spans="2:15">
      <c r="B429" s="70"/>
      <c r="C429" s="2"/>
      <c r="D429" s="5"/>
      <c r="E429" s="14"/>
      <c r="F429" s="19">
        <v>613410</v>
      </c>
      <c r="G429" s="92" t="s">
        <v>84</v>
      </c>
      <c r="H429" s="110">
        <v>2000</v>
      </c>
      <c r="I429" s="111">
        <v>0</v>
      </c>
      <c r="J429" s="110">
        <v>2000</v>
      </c>
      <c r="K429" s="21"/>
      <c r="L429" s="2"/>
      <c r="M429" s="2"/>
      <c r="N429" s="9">
        <f t="shared" si="83"/>
        <v>2000</v>
      </c>
      <c r="O429" s="69">
        <f t="shared" si="84"/>
        <v>100</v>
      </c>
    </row>
    <row r="430" spans="2:15">
      <c r="B430" s="70"/>
      <c r="C430" s="2"/>
      <c r="D430" s="5"/>
      <c r="E430" s="14"/>
      <c r="F430" s="19">
        <v>613430</v>
      </c>
      <c r="G430" s="92" t="s">
        <v>142</v>
      </c>
      <c r="H430" s="110">
        <v>2000</v>
      </c>
      <c r="I430" s="111">
        <v>1110</v>
      </c>
      <c r="J430" s="110">
        <v>5000</v>
      </c>
      <c r="K430" s="21"/>
      <c r="L430" s="2"/>
      <c r="M430" s="2"/>
      <c r="N430" s="9">
        <f t="shared" si="83"/>
        <v>5000</v>
      </c>
      <c r="O430" s="69">
        <f t="shared" si="84"/>
        <v>250</v>
      </c>
    </row>
    <row r="431" spans="2:15">
      <c r="B431" s="70"/>
      <c r="C431" s="2"/>
      <c r="D431" s="5"/>
      <c r="E431" s="14"/>
      <c r="F431" s="19">
        <v>613480</v>
      </c>
      <c r="G431" s="92" t="s">
        <v>128</v>
      </c>
      <c r="H431" s="110">
        <v>5000</v>
      </c>
      <c r="I431" s="111">
        <v>4984.8999999999996</v>
      </c>
      <c r="J431" s="110">
        <v>7000</v>
      </c>
      <c r="K431" s="21"/>
      <c r="L431" s="2"/>
      <c r="M431" s="2"/>
      <c r="N431" s="9">
        <f t="shared" si="83"/>
        <v>7000</v>
      </c>
      <c r="O431" s="69">
        <f t="shared" si="84"/>
        <v>140</v>
      </c>
    </row>
    <row r="432" spans="2:15">
      <c r="B432" s="70"/>
      <c r="C432" s="2"/>
      <c r="D432" s="5"/>
      <c r="E432" s="14"/>
      <c r="F432" s="19">
        <v>613600</v>
      </c>
      <c r="G432" s="92" t="s">
        <v>102</v>
      </c>
      <c r="H432" s="110">
        <v>5000</v>
      </c>
      <c r="I432" s="111">
        <v>2999.88</v>
      </c>
      <c r="J432" s="110">
        <v>5000</v>
      </c>
      <c r="K432" s="21"/>
      <c r="L432" s="2"/>
      <c r="M432" s="2"/>
      <c r="N432" s="9">
        <f t="shared" si="83"/>
        <v>5000</v>
      </c>
      <c r="O432" s="69">
        <f t="shared" si="84"/>
        <v>100</v>
      </c>
    </row>
    <row r="433" spans="2:15">
      <c r="B433" s="70"/>
      <c r="C433" s="2"/>
      <c r="D433" s="5"/>
      <c r="E433" s="14"/>
      <c r="F433" s="19">
        <v>613710</v>
      </c>
      <c r="G433" s="92" t="s">
        <v>103</v>
      </c>
      <c r="H433" s="110">
        <v>2500</v>
      </c>
      <c r="I433" s="111">
        <v>649.29999999999995</v>
      </c>
      <c r="J433" s="110">
        <v>3500</v>
      </c>
      <c r="K433" s="2"/>
      <c r="L433" s="2"/>
      <c r="M433" s="2"/>
      <c r="N433" s="9">
        <f t="shared" si="83"/>
        <v>3500</v>
      </c>
      <c r="O433" s="69">
        <f t="shared" si="84"/>
        <v>140</v>
      </c>
    </row>
    <row r="434" spans="2:15">
      <c r="B434" s="70"/>
      <c r="C434" s="2"/>
      <c r="D434" s="5"/>
      <c r="E434" s="14"/>
      <c r="F434" s="19">
        <v>613721</v>
      </c>
      <c r="G434" s="92" t="s">
        <v>442</v>
      </c>
      <c r="H434" s="110">
        <v>0</v>
      </c>
      <c r="I434" s="111">
        <v>0</v>
      </c>
      <c r="J434" s="110">
        <v>0</v>
      </c>
      <c r="K434" s="2"/>
      <c r="L434" s="21">
        <v>25000</v>
      </c>
      <c r="M434" s="2"/>
      <c r="N434" s="9">
        <f t="shared" si="83"/>
        <v>25000</v>
      </c>
      <c r="O434" s="69" t="e">
        <f t="shared" si="84"/>
        <v>#DIV/0!</v>
      </c>
    </row>
    <row r="435" spans="2:15">
      <c r="B435" s="70"/>
      <c r="C435" s="2"/>
      <c r="D435" s="5"/>
      <c r="E435" s="14"/>
      <c r="F435" s="19">
        <v>613722</v>
      </c>
      <c r="G435" s="92" t="s">
        <v>175</v>
      </c>
      <c r="H435" s="110">
        <v>2000</v>
      </c>
      <c r="I435" s="111">
        <v>175.5</v>
      </c>
      <c r="J435" s="110">
        <v>3000</v>
      </c>
      <c r="K435" s="2"/>
      <c r="L435" s="2"/>
      <c r="M435" s="2"/>
      <c r="N435" s="9">
        <f t="shared" si="83"/>
        <v>3000</v>
      </c>
      <c r="O435" s="69">
        <f t="shared" si="84"/>
        <v>150</v>
      </c>
    </row>
    <row r="436" spans="2:15" ht="12.75" customHeight="1">
      <c r="B436" s="70"/>
      <c r="C436" s="2"/>
      <c r="D436" s="5"/>
      <c r="E436" s="14"/>
      <c r="F436" s="19">
        <v>613912</v>
      </c>
      <c r="G436" s="92" t="s">
        <v>85</v>
      </c>
      <c r="H436" s="110">
        <v>1500</v>
      </c>
      <c r="I436" s="111">
        <v>0</v>
      </c>
      <c r="J436" s="110">
        <v>1500</v>
      </c>
      <c r="K436" s="2"/>
      <c r="L436" s="2"/>
      <c r="M436" s="2"/>
      <c r="N436" s="9">
        <f t="shared" si="83"/>
        <v>1500</v>
      </c>
      <c r="O436" s="69">
        <f t="shared" si="84"/>
        <v>100</v>
      </c>
    </row>
    <row r="437" spans="2:15" ht="12.75" customHeight="1">
      <c r="B437" s="70"/>
      <c r="C437" s="2"/>
      <c r="D437" s="5"/>
      <c r="E437" s="14"/>
      <c r="F437" s="19">
        <v>613916</v>
      </c>
      <c r="G437" s="92" t="s">
        <v>109</v>
      </c>
      <c r="H437" s="110">
        <v>2000</v>
      </c>
      <c r="I437" s="111">
        <v>0</v>
      </c>
      <c r="J437" s="110">
        <v>2000</v>
      </c>
      <c r="K437" s="2"/>
      <c r="L437" s="2"/>
      <c r="M437" s="2"/>
      <c r="N437" s="9">
        <f t="shared" si="83"/>
        <v>2000</v>
      </c>
      <c r="O437" s="69">
        <f t="shared" si="84"/>
        <v>100</v>
      </c>
    </row>
    <row r="438" spans="2:15" ht="12.75" customHeight="1">
      <c r="B438" s="70"/>
      <c r="C438" s="2"/>
      <c r="D438" s="5"/>
      <c r="E438" s="14"/>
      <c r="F438" s="19">
        <v>613920</v>
      </c>
      <c r="G438" s="92" t="s">
        <v>112</v>
      </c>
      <c r="H438" s="110">
        <v>1000</v>
      </c>
      <c r="I438" s="111">
        <v>0</v>
      </c>
      <c r="J438" s="110">
        <v>1000</v>
      </c>
      <c r="K438" s="2"/>
      <c r="L438" s="2"/>
      <c r="M438" s="2"/>
      <c r="N438" s="9">
        <f t="shared" si="83"/>
        <v>1000</v>
      </c>
      <c r="O438" s="69">
        <f t="shared" si="84"/>
        <v>100</v>
      </c>
    </row>
    <row r="439" spans="2:15">
      <c r="B439" s="70"/>
      <c r="C439" s="2"/>
      <c r="D439" s="5"/>
      <c r="E439" s="14"/>
      <c r="F439" s="19">
        <v>613972</v>
      </c>
      <c r="G439" s="92" t="s">
        <v>177</v>
      </c>
      <c r="H439" s="110">
        <v>2500</v>
      </c>
      <c r="I439" s="111">
        <v>512</v>
      </c>
      <c r="J439" s="110">
        <v>5600</v>
      </c>
      <c r="K439" s="2"/>
      <c r="L439" s="2"/>
      <c r="M439" s="2"/>
      <c r="N439" s="9">
        <f t="shared" si="83"/>
        <v>5600</v>
      </c>
      <c r="O439" s="69">
        <f t="shared" si="84"/>
        <v>224</v>
      </c>
    </row>
    <row r="440" spans="2:15">
      <c r="B440" s="70"/>
      <c r="C440" s="2"/>
      <c r="D440" s="5"/>
      <c r="E440" s="14"/>
      <c r="F440" s="19">
        <v>613974</v>
      </c>
      <c r="G440" s="92" t="s">
        <v>45</v>
      </c>
      <c r="H440" s="110">
        <v>500</v>
      </c>
      <c r="I440" s="111">
        <v>0</v>
      </c>
      <c r="J440" s="110">
        <v>500</v>
      </c>
      <c r="K440" s="2"/>
      <c r="L440" s="2"/>
      <c r="M440" s="2"/>
      <c r="N440" s="9">
        <f t="shared" si="83"/>
        <v>500</v>
      </c>
      <c r="O440" s="69">
        <f t="shared" si="84"/>
        <v>100</v>
      </c>
    </row>
    <row r="441" spans="2:15">
      <c r="B441" s="70"/>
      <c r="C441" s="2"/>
      <c r="D441" s="5"/>
      <c r="E441" s="14"/>
      <c r="F441" s="19">
        <v>613983</v>
      </c>
      <c r="G441" s="92" t="s">
        <v>31</v>
      </c>
      <c r="H441" s="110">
        <v>527</v>
      </c>
      <c r="I441" s="111">
        <v>382.61</v>
      </c>
      <c r="J441" s="110">
        <v>606</v>
      </c>
      <c r="K441" s="2"/>
      <c r="L441" s="2"/>
      <c r="M441" s="2"/>
      <c r="N441" s="9">
        <f t="shared" si="83"/>
        <v>606</v>
      </c>
      <c r="O441" s="69">
        <f t="shared" si="84"/>
        <v>114.99051233396585</v>
      </c>
    </row>
    <row r="442" spans="2:15">
      <c r="B442" s="70"/>
      <c r="C442" s="2"/>
      <c r="D442" s="5"/>
      <c r="E442" s="14"/>
      <c r="F442" s="19">
        <v>613986</v>
      </c>
      <c r="G442" s="92" t="s">
        <v>143</v>
      </c>
      <c r="H442" s="110">
        <v>140</v>
      </c>
      <c r="I442" s="111">
        <v>23.71</v>
      </c>
      <c r="J442" s="110">
        <v>260</v>
      </c>
      <c r="K442" s="2"/>
      <c r="L442" s="2"/>
      <c r="M442" s="2"/>
      <c r="N442" s="9">
        <f t="shared" si="83"/>
        <v>260</v>
      </c>
      <c r="O442" s="69">
        <f t="shared" si="84"/>
        <v>185.71428571428572</v>
      </c>
    </row>
    <row r="443" spans="2:15">
      <c r="B443" s="70"/>
      <c r="C443" s="2"/>
      <c r="D443" s="5"/>
      <c r="E443" s="14"/>
      <c r="F443" s="19">
        <v>613987</v>
      </c>
      <c r="G443" s="92" t="s">
        <v>144</v>
      </c>
      <c r="H443" s="110">
        <v>210</v>
      </c>
      <c r="I443" s="111">
        <v>35.549999999999997</v>
      </c>
      <c r="J443" s="110">
        <v>389</v>
      </c>
      <c r="K443" s="2"/>
      <c r="L443" s="2"/>
      <c r="M443" s="2"/>
      <c r="N443" s="9">
        <f t="shared" si="83"/>
        <v>389</v>
      </c>
      <c r="O443" s="69">
        <f t="shared" si="84"/>
        <v>185.23809523809524</v>
      </c>
    </row>
    <row r="444" spans="2:15">
      <c r="B444" s="70"/>
      <c r="C444" s="2"/>
      <c r="D444" s="5"/>
      <c r="E444" s="14"/>
      <c r="F444" s="19">
        <v>613988</v>
      </c>
      <c r="G444" s="92" t="s">
        <v>160</v>
      </c>
      <c r="H444" s="110">
        <v>333</v>
      </c>
      <c r="I444" s="111">
        <v>56.89</v>
      </c>
      <c r="J444" s="110">
        <v>623</v>
      </c>
      <c r="K444" s="2"/>
      <c r="L444" s="2"/>
      <c r="M444" s="2"/>
      <c r="N444" s="9">
        <f t="shared" si="83"/>
        <v>623</v>
      </c>
      <c r="O444" s="69">
        <f t="shared" si="84"/>
        <v>187.08708708708707</v>
      </c>
    </row>
    <row r="445" spans="2:15">
      <c r="B445" s="70"/>
      <c r="C445" s="2"/>
      <c r="D445" s="5"/>
      <c r="E445" s="14"/>
      <c r="F445" s="19">
        <v>613990</v>
      </c>
      <c r="G445" s="92" t="s">
        <v>86</v>
      </c>
      <c r="H445" s="110">
        <v>100</v>
      </c>
      <c r="I445" s="111">
        <v>30</v>
      </c>
      <c r="J445" s="110">
        <v>5000</v>
      </c>
      <c r="K445" s="2"/>
      <c r="L445" s="2"/>
      <c r="M445" s="2"/>
      <c r="N445" s="9">
        <f t="shared" si="83"/>
        <v>5000</v>
      </c>
      <c r="O445" s="69">
        <f t="shared" si="84"/>
        <v>5000</v>
      </c>
    </row>
    <row r="446" spans="2:15">
      <c r="B446" s="70"/>
      <c r="C446" s="2"/>
      <c r="D446" s="5"/>
      <c r="E446" s="12" t="s">
        <v>36</v>
      </c>
      <c r="F446" s="51">
        <v>821000</v>
      </c>
      <c r="G446" s="91" t="s">
        <v>37</v>
      </c>
      <c r="H446" s="112">
        <v>0</v>
      </c>
      <c r="I446" s="113">
        <f t="shared" ref="I446:M446" si="87">I447</f>
        <v>0</v>
      </c>
      <c r="J446" s="112">
        <f t="shared" si="87"/>
        <v>0</v>
      </c>
      <c r="K446" s="9">
        <f t="shared" si="87"/>
        <v>0</v>
      </c>
      <c r="L446" s="9">
        <f t="shared" si="87"/>
        <v>0</v>
      </c>
      <c r="M446" s="9">
        <f t="shared" si="87"/>
        <v>0</v>
      </c>
      <c r="N446" s="9">
        <f t="shared" si="83"/>
        <v>0</v>
      </c>
      <c r="O446" s="69" t="e">
        <f t="shared" si="84"/>
        <v>#DIV/0!</v>
      </c>
    </row>
    <row r="447" spans="2:15">
      <c r="B447" s="70"/>
      <c r="C447" s="2"/>
      <c r="D447" s="5"/>
      <c r="E447" s="14"/>
      <c r="F447" s="19"/>
      <c r="G447" s="92"/>
      <c r="H447" s="110"/>
      <c r="I447" s="111"/>
      <c r="J447" s="110"/>
      <c r="K447" s="2"/>
      <c r="L447" s="2"/>
      <c r="M447" s="2"/>
      <c r="N447" s="9"/>
      <c r="O447" s="69" t="e">
        <f t="shared" si="84"/>
        <v>#DIV/0!</v>
      </c>
    </row>
    <row r="448" spans="2:15">
      <c r="B448" s="72"/>
      <c r="C448" s="10"/>
      <c r="D448" s="13"/>
      <c r="E448" s="12"/>
      <c r="F448" s="51"/>
      <c r="G448" s="91" t="s">
        <v>38</v>
      </c>
      <c r="H448" s="114">
        <v>6</v>
      </c>
      <c r="I448" s="115">
        <v>6</v>
      </c>
      <c r="J448" s="72">
        <v>6</v>
      </c>
      <c r="K448" s="10"/>
      <c r="L448" s="10"/>
      <c r="M448" s="10"/>
      <c r="N448" s="15">
        <v>6</v>
      </c>
      <c r="O448" s="69"/>
    </row>
    <row r="449" spans="2:15">
      <c r="B449" s="70"/>
      <c r="C449" s="2"/>
      <c r="D449" s="5"/>
      <c r="E449" s="14"/>
      <c r="F449" s="19"/>
      <c r="G449" s="92"/>
      <c r="H449" s="110"/>
      <c r="I449" s="111"/>
      <c r="J449" s="110"/>
      <c r="K449" s="2"/>
      <c r="L449" s="2"/>
      <c r="M449" s="2"/>
      <c r="N449" s="9"/>
      <c r="O449" s="69"/>
    </row>
    <row r="450" spans="2:15" ht="13.5" thickBot="1">
      <c r="B450" s="78"/>
      <c r="C450" s="79"/>
      <c r="D450" s="80"/>
      <c r="E450" s="81"/>
      <c r="F450" s="87"/>
      <c r="G450" s="105" t="s">
        <v>145</v>
      </c>
      <c r="H450" s="122">
        <f t="shared" ref="H450:M450" si="88">H10+H44+H82+H144+H168+H201+H270+H326+H382+H406</f>
        <v>16474095</v>
      </c>
      <c r="I450" s="123">
        <f t="shared" si="88"/>
        <v>7827598.0300000003</v>
      </c>
      <c r="J450" s="122">
        <f t="shared" si="88"/>
        <v>8594483</v>
      </c>
      <c r="K450" s="82">
        <f t="shared" si="88"/>
        <v>0</v>
      </c>
      <c r="L450" s="82">
        <f t="shared" si="88"/>
        <v>6006010</v>
      </c>
      <c r="M450" s="82">
        <f t="shared" si="88"/>
        <v>105000</v>
      </c>
      <c r="N450" s="82">
        <f>J450+K450+L450+M450</f>
        <v>14705493</v>
      </c>
      <c r="O450" s="83">
        <f>N450/H450%</f>
        <v>89.264345021684036</v>
      </c>
    </row>
    <row r="451" spans="2:15">
      <c r="B451" s="24"/>
      <c r="C451" s="24"/>
      <c r="D451" s="25"/>
      <c r="E451" s="26"/>
      <c r="F451" s="27"/>
      <c r="G451" s="25"/>
      <c r="H451" s="28"/>
      <c r="I451" s="28"/>
      <c r="J451" s="28"/>
      <c r="K451" s="28"/>
      <c r="L451" s="28"/>
      <c r="M451" s="28"/>
      <c r="N451" s="28"/>
      <c r="O451" s="29"/>
    </row>
    <row r="452" spans="2:15">
      <c r="B452" s="30"/>
      <c r="G452" s="31" t="s">
        <v>146</v>
      </c>
      <c r="H452" s="32"/>
    </row>
    <row r="453" spans="2:15" ht="25.5" customHeight="1">
      <c r="B453" s="269" t="s">
        <v>233</v>
      </c>
      <c r="C453" s="269"/>
      <c r="D453" s="269"/>
      <c r="E453" s="269"/>
      <c r="F453" s="269"/>
      <c r="G453" s="269"/>
      <c r="H453" s="269"/>
      <c r="I453" s="269"/>
      <c r="J453" s="269"/>
      <c r="K453" s="269"/>
      <c r="L453" s="269"/>
      <c r="M453" s="269"/>
      <c r="N453" s="269"/>
      <c r="O453" s="269"/>
    </row>
    <row r="454" spans="2:15">
      <c r="B454" s="18"/>
    </row>
    <row r="455" spans="2:15">
      <c r="B455" s="18"/>
    </row>
    <row r="456" spans="2:15">
      <c r="B456" s="1" t="s">
        <v>234</v>
      </c>
      <c r="C456" s="1"/>
      <c r="D456" s="1"/>
      <c r="E456" s="1"/>
      <c r="F456" s="1"/>
      <c r="G456" s="1"/>
      <c r="H456" s="1"/>
      <c r="I456" s="1"/>
      <c r="J456" s="1"/>
      <c r="K456" s="1" t="s">
        <v>147</v>
      </c>
      <c r="L456" s="1"/>
      <c r="M456" s="1"/>
      <c r="N456" s="1"/>
    </row>
    <row r="457" spans="2:15">
      <c r="B457" s="1" t="s">
        <v>235</v>
      </c>
      <c r="C457" s="1"/>
      <c r="D457" s="1"/>
      <c r="E457" s="1"/>
      <c r="F457" s="1"/>
      <c r="G457" s="1"/>
      <c r="H457" s="1"/>
      <c r="I457" s="1"/>
      <c r="J457" s="1"/>
      <c r="K457" s="268" t="s">
        <v>227</v>
      </c>
      <c r="L457" s="268"/>
      <c r="M457" s="268"/>
      <c r="N457" s="268"/>
    </row>
  </sheetData>
  <sheetProtection selectLockedCells="1" selectUnlockedCells="1"/>
  <mergeCells count="8">
    <mergeCell ref="K457:N457"/>
    <mergeCell ref="B453:O453"/>
    <mergeCell ref="B2:O2"/>
    <mergeCell ref="B3:O3"/>
    <mergeCell ref="F5:F6"/>
    <mergeCell ref="G5:G6"/>
    <mergeCell ref="H5:I5"/>
    <mergeCell ref="J5:O5"/>
  </mergeCells>
  <phoneticPr fontId="9" type="noConversion"/>
  <pageMargins left="0.35433070866141736" right="0.35433070866141736" top="0.35433070866141736" bottom="0.35433070866141736" header="0.31496062992125984" footer="0"/>
  <pageSetup paperSize="9" firstPageNumber="11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19"/>
  <sheetViews>
    <sheetView topLeftCell="A13" zoomScale="140" zoomScaleNormal="140" zoomScalePageLayoutView="120" workbookViewId="0">
      <selection activeCell="C163" sqref="C163"/>
    </sheetView>
  </sheetViews>
  <sheetFormatPr defaultColWidth="8.7109375" defaultRowHeight="12.75"/>
  <cols>
    <col min="1" max="1" width="1.7109375" style="173" customWidth="1"/>
    <col min="2" max="2" width="10" style="173" customWidth="1"/>
    <col min="3" max="3" width="52.140625" style="173" customWidth="1"/>
    <col min="4" max="4" width="11.140625" style="173" customWidth="1"/>
    <col min="5" max="5" width="10" style="247" customWidth="1"/>
    <col min="6" max="6" width="10.28515625" style="173" customWidth="1"/>
    <col min="7" max="7" width="8" style="173" customWidth="1"/>
    <col min="8" max="8" width="11.28515625" style="173" customWidth="1"/>
    <col min="9" max="9" width="9.28515625" style="173" customWidth="1"/>
    <col min="10" max="10" width="10.5703125" style="173" customWidth="1"/>
    <col min="11" max="11" width="5.5703125" style="173" customWidth="1"/>
    <col min="12" max="12" width="9.42578125" style="173" customWidth="1"/>
    <col min="13" max="13" width="10.140625" style="173" customWidth="1"/>
    <col min="14" max="16384" width="8.7109375" style="173"/>
  </cols>
  <sheetData>
    <row r="1" spans="2:13">
      <c r="B1" s="171"/>
      <c r="C1" s="172" t="s">
        <v>437</v>
      </c>
      <c r="E1" s="173"/>
    </row>
    <row r="2" spans="2:13" ht="13.5" thickBot="1">
      <c r="B2" s="174" t="s">
        <v>436</v>
      </c>
      <c r="E2" s="173"/>
    </row>
    <row r="3" spans="2:13" ht="16.5" customHeight="1">
      <c r="B3" s="279" t="s">
        <v>4</v>
      </c>
      <c r="C3" s="281" t="s">
        <v>5</v>
      </c>
      <c r="D3" s="283" t="s">
        <v>435</v>
      </c>
      <c r="E3" s="284"/>
      <c r="F3" s="285" t="s">
        <v>434</v>
      </c>
      <c r="G3" s="286"/>
      <c r="H3" s="286"/>
      <c r="I3" s="286"/>
      <c r="J3" s="286"/>
      <c r="K3" s="287"/>
    </row>
    <row r="4" spans="2:13" ht="54" customHeight="1" thickBot="1">
      <c r="B4" s="280"/>
      <c r="C4" s="282"/>
      <c r="D4" s="175" t="s">
        <v>433</v>
      </c>
      <c r="E4" s="176" t="s">
        <v>432</v>
      </c>
      <c r="F4" s="177" t="s">
        <v>151</v>
      </c>
      <c r="G4" s="178" t="s">
        <v>152</v>
      </c>
      <c r="H4" s="178" t="s">
        <v>6</v>
      </c>
      <c r="I4" s="178" t="s">
        <v>7</v>
      </c>
      <c r="J4" s="178" t="s">
        <v>8</v>
      </c>
      <c r="K4" s="179" t="s">
        <v>9</v>
      </c>
    </row>
    <row r="5" spans="2:13" ht="9.75" customHeight="1" thickBot="1">
      <c r="B5" s="180">
        <v>1</v>
      </c>
      <c r="C5" s="181">
        <v>2</v>
      </c>
      <c r="D5" s="182">
        <v>3</v>
      </c>
      <c r="E5" s="183">
        <v>4</v>
      </c>
      <c r="F5" s="184">
        <v>5</v>
      </c>
      <c r="G5" s="185">
        <v>6</v>
      </c>
      <c r="H5" s="185">
        <v>7</v>
      </c>
      <c r="I5" s="185">
        <v>8</v>
      </c>
      <c r="J5" s="185">
        <v>9</v>
      </c>
      <c r="K5" s="186">
        <v>10</v>
      </c>
    </row>
    <row r="6" spans="2:13" ht="27" customHeight="1">
      <c r="B6" s="187" t="s">
        <v>431</v>
      </c>
      <c r="C6" s="188"/>
      <c r="D6" s="189">
        <f t="shared" ref="D6:I6" si="0">SUM(D10+D167)</f>
        <v>16474095</v>
      </c>
      <c r="E6" s="190">
        <f t="shared" si="0"/>
        <v>8968331.4900000002</v>
      </c>
      <c r="F6" s="191">
        <f t="shared" si="0"/>
        <v>8594483</v>
      </c>
      <c r="G6" s="191">
        <f t="shared" si="0"/>
        <v>0</v>
      </c>
      <c r="H6" s="191">
        <f t="shared" si="0"/>
        <v>6006010</v>
      </c>
      <c r="I6" s="191">
        <f t="shared" si="0"/>
        <v>105000</v>
      </c>
      <c r="J6" s="192">
        <f>F6+G6+H6+I6</f>
        <v>14705493</v>
      </c>
      <c r="K6" s="193">
        <f>J6/D6*100</f>
        <v>89.264345021684051</v>
      </c>
    </row>
    <row r="7" spans="2:13">
      <c r="B7" s="194"/>
      <c r="C7" s="195"/>
      <c r="D7" s="196"/>
      <c r="E7" s="197"/>
      <c r="F7" s="198"/>
      <c r="G7" s="199"/>
      <c r="H7" s="199"/>
      <c r="I7" s="199"/>
      <c r="J7" s="200"/>
      <c r="K7" s="201"/>
    </row>
    <row r="8" spans="2:13" ht="33.75">
      <c r="B8" s="202" t="s">
        <v>430</v>
      </c>
      <c r="C8" s="203"/>
      <c r="D8" s="196">
        <f t="shared" ref="D8:I8" si="1">SUM(D171+D287+D318)</f>
        <v>16474095</v>
      </c>
      <c r="E8" s="204">
        <f>SUM(E171+E287)</f>
        <v>7827598</v>
      </c>
      <c r="F8" s="205">
        <f>SUM(F171+F287+F318)</f>
        <v>8594483</v>
      </c>
      <c r="G8" s="200">
        <f t="shared" si="1"/>
        <v>0</v>
      </c>
      <c r="H8" s="200">
        <f t="shared" si="1"/>
        <v>6006010</v>
      </c>
      <c r="I8" s="200">
        <f t="shared" si="1"/>
        <v>105000</v>
      </c>
      <c r="J8" s="200">
        <f>F8+G8+H8+I8</f>
        <v>14705493</v>
      </c>
      <c r="K8" s="201">
        <f>J8/D8*100</f>
        <v>89.264345021684051</v>
      </c>
    </row>
    <row r="9" spans="2:13">
      <c r="B9" s="194"/>
      <c r="C9" s="195"/>
      <c r="D9" s="206"/>
      <c r="E9" s="197"/>
      <c r="F9" s="198"/>
      <c r="G9" s="199"/>
      <c r="H9" s="199"/>
      <c r="I9" s="199"/>
      <c r="J9" s="199"/>
      <c r="K9" s="201"/>
    </row>
    <row r="10" spans="2:13" s="211" customFormat="1">
      <c r="B10" s="207">
        <v>700000</v>
      </c>
      <c r="C10" s="208" t="s">
        <v>429</v>
      </c>
      <c r="D10" s="196">
        <f t="shared" ref="D10:I10" si="2">SUM(D11+D51+D118+D147)</f>
        <v>15287426</v>
      </c>
      <c r="E10" s="204">
        <f t="shared" si="2"/>
        <v>8811329</v>
      </c>
      <c r="F10" s="205">
        <f t="shared" si="2"/>
        <v>6458598</v>
      </c>
      <c r="G10" s="200">
        <f t="shared" si="2"/>
        <v>0</v>
      </c>
      <c r="H10" s="200">
        <f t="shared" si="2"/>
        <v>6006010</v>
      </c>
      <c r="I10" s="200">
        <f t="shared" si="2"/>
        <v>105000</v>
      </c>
      <c r="J10" s="209">
        <f t="shared" ref="J10:J49" si="3">F10+G10+H10+I10</f>
        <v>12569608</v>
      </c>
      <c r="K10" s="201">
        <f t="shared" ref="K10:K49" si="4">J10/D10*100</f>
        <v>82.22187306090639</v>
      </c>
      <c r="L10" s="210"/>
      <c r="M10" s="210"/>
    </row>
    <row r="11" spans="2:13" s="211" customFormat="1">
      <c r="B11" s="207">
        <v>710000</v>
      </c>
      <c r="C11" s="208" t="s">
        <v>428</v>
      </c>
      <c r="D11" s="196">
        <f t="shared" ref="D11:I11" si="5">D12+D17+D20+D30+D34+D42+D46</f>
        <v>5140914</v>
      </c>
      <c r="E11" s="204">
        <f t="shared" si="5"/>
        <v>4026930</v>
      </c>
      <c r="F11" s="205">
        <f t="shared" si="5"/>
        <v>5025168</v>
      </c>
      <c r="G11" s="200">
        <f t="shared" si="5"/>
        <v>0</v>
      </c>
      <c r="H11" s="200">
        <f t="shared" si="5"/>
        <v>839296</v>
      </c>
      <c r="I11" s="200">
        <f t="shared" si="5"/>
        <v>0</v>
      </c>
      <c r="J11" s="209">
        <f t="shared" si="3"/>
        <v>5864464</v>
      </c>
      <c r="K11" s="201">
        <f t="shared" si="4"/>
        <v>114.07434553466562</v>
      </c>
      <c r="L11" s="210"/>
    </row>
    <row r="12" spans="2:13">
      <c r="B12" s="207">
        <v>711000</v>
      </c>
      <c r="C12" s="208" t="s">
        <v>427</v>
      </c>
      <c r="D12" s="196">
        <f t="shared" ref="D12:I12" si="6">SUM(D13:D16)</f>
        <v>400</v>
      </c>
      <c r="E12" s="204">
        <f t="shared" si="6"/>
        <v>214</v>
      </c>
      <c r="F12" s="205">
        <f t="shared" si="6"/>
        <v>572</v>
      </c>
      <c r="G12" s="200">
        <f t="shared" si="6"/>
        <v>0</v>
      </c>
      <c r="H12" s="200">
        <f t="shared" si="6"/>
        <v>0</v>
      </c>
      <c r="I12" s="200">
        <f t="shared" si="6"/>
        <v>0</v>
      </c>
      <c r="J12" s="209">
        <f t="shared" si="3"/>
        <v>572</v>
      </c>
      <c r="K12" s="201">
        <f t="shared" si="4"/>
        <v>143</v>
      </c>
      <c r="L12" s="212"/>
    </row>
    <row r="13" spans="2:13">
      <c r="B13" s="194">
        <v>711111</v>
      </c>
      <c r="C13" s="213" t="s">
        <v>426</v>
      </c>
      <c r="D13" s="214">
        <v>100</v>
      </c>
      <c r="E13" s="197">
        <v>20</v>
      </c>
      <c r="F13" s="198">
        <v>100</v>
      </c>
      <c r="G13" s="199"/>
      <c r="H13" s="199"/>
      <c r="I13" s="199"/>
      <c r="J13" s="209">
        <f t="shared" si="3"/>
        <v>100</v>
      </c>
      <c r="K13" s="201">
        <f t="shared" si="4"/>
        <v>100</v>
      </c>
      <c r="L13" s="212"/>
      <c r="M13" s="215"/>
    </row>
    <row r="14" spans="2:13">
      <c r="B14" s="194">
        <v>711112</v>
      </c>
      <c r="C14" s="213" t="s">
        <v>425</v>
      </c>
      <c r="D14" s="214">
        <v>100</v>
      </c>
      <c r="E14" s="197">
        <v>0</v>
      </c>
      <c r="F14" s="198">
        <v>100</v>
      </c>
      <c r="G14" s="199"/>
      <c r="H14" s="199"/>
      <c r="I14" s="199"/>
      <c r="J14" s="209">
        <f t="shared" si="3"/>
        <v>100</v>
      </c>
      <c r="K14" s="201">
        <f t="shared" si="4"/>
        <v>100</v>
      </c>
      <c r="L14" s="212"/>
    </row>
    <row r="15" spans="2:13">
      <c r="B15" s="194">
        <v>711113</v>
      </c>
      <c r="C15" s="213" t="s">
        <v>424</v>
      </c>
      <c r="D15" s="214">
        <v>100</v>
      </c>
      <c r="E15" s="197">
        <v>0</v>
      </c>
      <c r="F15" s="198">
        <v>100</v>
      </c>
      <c r="G15" s="199"/>
      <c r="H15" s="199"/>
      <c r="I15" s="199"/>
      <c r="J15" s="209">
        <f t="shared" si="3"/>
        <v>100</v>
      </c>
      <c r="K15" s="201">
        <f t="shared" si="4"/>
        <v>100</v>
      </c>
      <c r="L15" s="212"/>
    </row>
    <row r="16" spans="2:13">
      <c r="B16" s="194">
        <v>711115</v>
      </c>
      <c r="C16" s="213" t="s">
        <v>423</v>
      </c>
      <c r="D16" s="214">
        <v>100</v>
      </c>
      <c r="E16" s="197">
        <v>194</v>
      </c>
      <c r="F16" s="198">
        <v>272</v>
      </c>
      <c r="G16" s="199"/>
      <c r="H16" s="199"/>
      <c r="I16" s="199"/>
      <c r="J16" s="209">
        <f t="shared" si="3"/>
        <v>272</v>
      </c>
      <c r="K16" s="201">
        <f t="shared" si="4"/>
        <v>272</v>
      </c>
      <c r="L16" s="212"/>
    </row>
    <row r="17" spans="2:13" s="211" customFormat="1">
      <c r="B17" s="207">
        <v>713000</v>
      </c>
      <c r="C17" s="208" t="s">
        <v>422</v>
      </c>
      <c r="D17" s="196">
        <f t="shared" ref="D17:I17" si="7">SUM(D18:D19)</f>
        <v>200</v>
      </c>
      <c r="E17" s="204">
        <f t="shared" si="7"/>
        <v>0</v>
      </c>
      <c r="F17" s="205">
        <f t="shared" si="7"/>
        <v>200</v>
      </c>
      <c r="G17" s="200">
        <f t="shared" si="7"/>
        <v>0</v>
      </c>
      <c r="H17" s="200">
        <f t="shared" si="7"/>
        <v>0</v>
      </c>
      <c r="I17" s="200">
        <f t="shared" si="7"/>
        <v>0</v>
      </c>
      <c r="J17" s="209">
        <f t="shared" si="3"/>
        <v>200</v>
      </c>
      <c r="K17" s="201">
        <f t="shared" si="4"/>
        <v>100</v>
      </c>
      <c r="L17" s="210"/>
      <c r="M17" s="173"/>
    </row>
    <row r="18" spans="2:13">
      <c r="B18" s="194">
        <v>713111</v>
      </c>
      <c r="C18" s="213" t="s">
        <v>421</v>
      </c>
      <c r="D18" s="214">
        <v>100</v>
      </c>
      <c r="E18" s="197">
        <v>0</v>
      </c>
      <c r="F18" s="198">
        <v>100</v>
      </c>
      <c r="G18" s="199"/>
      <c r="H18" s="199"/>
      <c r="I18" s="199"/>
      <c r="J18" s="209">
        <f t="shared" si="3"/>
        <v>100</v>
      </c>
      <c r="K18" s="201">
        <f t="shared" si="4"/>
        <v>100</v>
      </c>
      <c r="L18" s="212"/>
      <c r="M18" s="215"/>
    </row>
    <row r="19" spans="2:13">
      <c r="B19" s="194">
        <v>713113</v>
      </c>
      <c r="C19" s="213" t="s">
        <v>420</v>
      </c>
      <c r="D19" s="214">
        <v>100</v>
      </c>
      <c r="E19" s="197">
        <v>0</v>
      </c>
      <c r="F19" s="198">
        <v>100</v>
      </c>
      <c r="G19" s="199"/>
      <c r="H19" s="199"/>
      <c r="I19" s="199"/>
      <c r="J19" s="209">
        <f t="shared" si="3"/>
        <v>100</v>
      </c>
      <c r="K19" s="201">
        <f t="shared" si="4"/>
        <v>100</v>
      </c>
      <c r="L19" s="212"/>
    </row>
    <row r="20" spans="2:13" s="211" customFormat="1">
      <c r="B20" s="207">
        <v>714000</v>
      </c>
      <c r="C20" s="208" t="s">
        <v>419</v>
      </c>
      <c r="D20" s="196">
        <f t="shared" ref="D20:I20" si="8">D21+D25+D27</f>
        <v>422948</v>
      </c>
      <c r="E20" s="204">
        <f t="shared" si="8"/>
        <v>348549</v>
      </c>
      <c r="F20" s="205">
        <f t="shared" si="8"/>
        <v>487968</v>
      </c>
      <c r="G20" s="200">
        <f t="shared" si="8"/>
        <v>0</v>
      </c>
      <c r="H20" s="200">
        <f t="shared" si="8"/>
        <v>0</v>
      </c>
      <c r="I20" s="200">
        <f t="shared" si="8"/>
        <v>0</v>
      </c>
      <c r="J20" s="209">
        <f t="shared" si="3"/>
        <v>487968</v>
      </c>
      <c r="K20" s="201">
        <f t="shared" si="4"/>
        <v>115.37304822342227</v>
      </c>
      <c r="L20" s="210"/>
      <c r="M20" s="173"/>
    </row>
    <row r="21" spans="2:13">
      <c r="B21" s="194">
        <v>714110</v>
      </c>
      <c r="C21" s="213" t="s">
        <v>418</v>
      </c>
      <c r="D21" s="206">
        <v>131758</v>
      </c>
      <c r="E21" s="216">
        <f>SUM(E22:E24)</f>
        <v>111114</v>
      </c>
      <c r="F21" s="198">
        <f>SUM(F22:F24)</f>
        <v>155559</v>
      </c>
      <c r="G21" s="199">
        <f>SUM(G22:G24)</f>
        <v>0</v>
      </c>
      <c r="H21" s="199">
        <f>SUM(H22:H24)</f>
        <v>0</v>
      </c>
      <c r="I21" s="199">
        <f>SUM(I22:I24)</f>
        <v>0</v>
      </c>
      <c r="J21" s="209">
        <f t="shared" si="3"/>
        <v>155559</v>
      </c>
      <c r="K21" s="201">
        <f t="shared" si="4"/>
        <v>118.06417826621534</v>
      </c>
      <c r="L21" s="212"/>
    </row>
    <row r="22" spans="2:13">
      <c r="B22" s="194">
        <v>714111</v>
      </c>
      <c r="C22" s="213" t="s">
        <v>417</v>
      </c>
      <c r="D22" s="214">
        <v>26296</v>
      </c>
      <c r="E22" s="197">
        <v>28732</v>
      </c>
      <c r="F22" s="198">
        <v>40225</v>
      </c>
      <c r="G22" s="199"/>
      <c r="H22" s="199"/>
      <c r="I22" s="199"/>
      <c r="J22" s="209">
        <f t="shared" si="3"/>
        <v>40225</v>
      </c>
      <c r="K22" s="201">
        <f t="shared" si="4"/>
        <v>152.97003346516581</v>
      </c>
      <c r="L22" s="212"/>
      <c r="M22" s="215"/>
    </row>
    <row r="23" spans="2:13">
      <c r="B23" s="194">
        <v>714112</v>
      </c>
      <c r="C23" s="213" t="s">
        <v>416</v>
      </c>
      <c r="D23" s="214">
        <v>13137</v>
      </c>
      <c r="E23" s="197">
        <v>9691</v>
      </c>
      <c r="F23" s="198">
        <v>13567</v>
      </c>
      <c r="G23" s="199"/>
      <c r="H23" s="199"/>
      <c r="I23" s="199"/>
      <c r="J23" s="209">
        <f t="shared" si="3"/>
        <v>13567</v>
      </c>
      <c r="K23" s="201">
        <f t="shared" si="4"/>
        <v>103.27319783816702</v>
      </c>
      <c r="L23" s="212"/>
      <c r="M23" s="215"/>
    </row>
    <row r="24" spans="2:13">
      <c r="B24" s="194">
        <v>714113</v>
      </c>
      <c r="C24" s="213" t="s">
        <v>415</v>
      </c>
      <c r="D24" s="214">
        <v>92325</v>
      </c>
      <c r="E24" s="197">
        <v>72691</v>
      </c>
      <c r="F24" s="198">
        <v>101767</v>
      </c>
      <c r="G24" s="217"/>
      <c r="H24" s="199"/>
      <c r="I24" s="199"/>
      <c r="J24" s="209">
        <f t="shared" si="3"/>
        <v>101767</v>
      </c>
      <c r="K24" s="201">
        <f t="shared" si="4"/>
        <v>110.22691578662334</v>
      </c>
      <c r="L24" s="212"/>
      <c r="M24" s="215"/>
    </row>
    <row r="25" spans="2:13">
      <c r="B25" s="194">
        <v>714120</v>
      </c>
      <c r="C25" s="213" t="s">
        <v>414</v>
      </c>
      <c r="D25" s="206">
        <v>11801</v>
      </c>
      <c r="E25" s="216">
        <f>E26</f>
        <v>21349</v>
      </c>
      <c r="F25" s="218">
        <f>F26</f>
        <v>29889</v>
      </c>
      <c r="G25" s="219">
        <f>G26</f>
        <v>0</v>
      </c>
      <c r="H25" s="198">
        <f>H26</f>
        <v>0</v>
      </c>
      <c r="I25" s="199">
        <f>I26</f>
        <v>0</v>
      </c>
      <c r="J25" s="209">
        <f t="shared" si="3"/>
        <v>29889</v>
      </c>
      <c r="K25" s="201">
        <f t="shared" si="4"/>
        <v>253.27514617405305</v>
      </c>
      <c r="L25" s="212"/>
      <c r="M25" s="215"/>
    </row>
    <row r="26" spans="2:13">
      <c r="B26" s="194">
        <v>714121</v>
      </c>
      <c r="C26" s="213" t="s">
        <v>414</v>
      </c>
      <c r="D26" s="214">
        <v>11801</v>
      </c>
      <c r="E26" s="197">
        <v>21349</v>
      </c>
      <c r="F26" s="198">
        <v>29889</v>
      </c>
      <c r="G26" s="220"/>
      <c r="H26" s="199"/>
      <c r="I26" s="199"/>
      <c r="J26" s="209">
        <f t="shared" si="3"/>
        <v>29889</v>
      </c>
      <c r="K26" s="201">
        <f t="shared" si="4"/>
        <v>253.27514617405305</v>
      </c>
      <c r="L26" s="212"/>
      <c r="M26" s="215"/>
    </row>
    <row r="27" spans="2:13">
      <c r="B27" s="194">
        <v>714130</v>
      </c>
      <c r="C27" s="213" t="s">
        <v>413</v>
      </c>
      <c r="D27" s="206">
        <v>279389</v>
      </c>
      <c r="E27" s="216">
        <f>SUM(E28:E29)</f>
        <v>216086</v>
      </c>
      <c r="F27" s="198">
        <f>SUM(F28:F29)</f>
        <v>302520</v>
      </c>
      <c r="G27" s="199">
        <f>SUM(G28:G29)</f>
        <v>0</v>
      </c>
      <c r="H27" s="199">
        <f>SUM(H28:H29)</f>
        <v>0</v>
      </c>
      <c r="I27" s="199">
        <f>SUM(I28:I29)</f>
        <v>0</v>
      </c>
      <c r="J27" s="209">
        <f t="shared" si="3"/>
        <v>302520</v>
      </c>
      <c r="K27" s="201">
        <f t="shared" si="4"/>
        <v>108.2791376897444</v>
      </c>
      <c r="L27" s="212"/>
      <c r="M27" s="215"/>
    </row>
    <row r="28" spans="2:13" ht="15.75" customHeight="1">
      <c r="B28" s="194">
        <v>714131</v>
      </c>
      <c r="C28" s="213" t="s">
        <v>412</v>
      </c>
      <c r="D28" s="214">
        <v>104338</v>
      </c>
      <c r="E28" s="197">
        <v>95553</v>
      </c>
      <c r="F28" s="198">
        <v>133774</v>
      </c>
      <c r="G28" s="199"/>
      <c r="H28" s="199"/>
      <c r="I28" s="199"/>
      <c r="J28" s="209">
        <f t="shared" si="3"/>
        <v>133774</v>
      </c>
      <c r="K28" s="201">
        <f t="shared" si="4"/>
        <v>128.21215664475071</v>
      </c>
      <c r="L28" s="212"/>
      <c r="M28" s="215"/>
    </row>
    <row r="29" spans="2:13">
      <c r="B29" s="194">
        <v>714132</v>
      </c>
      <c r="C29" s="213" t="s">
        <v>411</v>
      </c>
      <c r="D29" s="214">
        <v>175051</v>
      </c>
      <c r="E29" s="197">
        <v>120533</v>
      </c>
      <c r="F29" s="198">
        <v>168746</v>
      </c>
      <c r="G29" s="199"/>
      <c r="H29" s="199"/>
      <c r="I29" s="199"/>
      <c r="J29" s="209">
        <f t="shared" si="3"/>
        <v>168746</v>
      </c>
      <c r="K29" s="201">
        <f t="shared" si="4"/>
        <v>96.398192526749355</v>
      </c>
      <c r="L29" s="212"/>
      <c r="M29" s="215"/>
    </row>
    <row r="30" spans="2:13" s="211" customFormat="1">
      <c r="B30" s="207">
        <v>715000</v>
      </c>
      <c r="C30" s="208" t="s">
        <v>410</v>
      </c>
      <c r="D30" s="196">
        <v>300</v>
      </c>
      <c r="E30" s="204">
        <f>SUM(E31:E33)</f>
        <v>0</v>
      </c>
      <c r="F30" s="205">
        <f>SUM(F31:F33)</f>
        <v>300</v>
      </c>
      <c r="G30" s="200">
        <f>SUM(G31:G33)</f>
        <v>0</v>
      </c>
      <c r="H30" s="200">
        <f>SUM(H31:H33)</f>
        <v>0</v>
      </c>
      <c r="I30" s="200">
        <f>SUM(I31:I33)</f>
        <v>0</v>
      </c>
      <c r="J30" s="209">
        <f t="shared" si="3"/>
        <v>300</v>
      </c>
      <c r="K30" s="201">
        <f t="shared" si="4"/>
        <v>100</v>
      </c>
      <c r="L30" s="210"/>
      <c r="M30" s="215"/>
    </row>
    <row r="31" spans="2:13">
      <c r="B31" s="194">
        <v>715100</v>
      </c>
      <c r="C31" s="213" t="s">
        <v>409</v>
      </c>
      <c r="D31" s="214">
        <v>100</v>
      </c>
      <c r="E31" s="197">
        <v>0</v>
      </c>
      <c r="F31" s="198">
        <v>100</v>
      </c>
      <c r="G31" s="199"/>
      <c r="H31" s="199"/>
      <c r="I31" s="199"/>
      <c r="J31" s="209">
        <f t="shared" si="3"/>
        <v>100</v>
      </c>
      <c r="K31" s="201">
        <f t="shared" si="4"/>
        <v>100</v>
      </c>
      <c r="L31" s="212"/>
      <c r="M31" s="215"/>
    </row>
    <row r="32" spans="2:13">
      <c r="B32" s="194">
        <v>715200</v>
      </c>
      <c r="C32" s="213" t="s">
        <v>408</v>
      </c>
      <c r="D32" s="214">
        <v>100</v>
      </c>
      <c r="E32" s="197">
        <v>0</v>
      </c>
      <c r="F32" s="198">
        <v>100</v>
      </c>
      <c r="G32" s="199"/>
      <c r="H32" s="199"/>
      <c r="I32" s="199"/>
      <c r="J32" s="209">
        <f t="shared" si="3"/>
        <v>100</v>
      </c>
      <c r="K32" s="201">
        <f t="shared" si="4"/>
        <v>100</v>
      </c>
      <c r="L32" s="212"/>
      <c r="M32" s="215"/>
    </row>
    <row r="33" spans="2:13">
      <c r="B33" s="194">
        <v>715900</v>
      </c>
      <c r="C33" s="213" t="s">
        <v>407</v>
      </c>
      <c r="D33" s="214">
        <v>100</v>
      </c>
      <c r="E33" s="197">
        <v>0</v>
      </c>
      <c r="F33" s="198">
        <v>100</v>
      </c>
      <c r="G33" s="199"/>
      <c r="H33" s="199"/>
      <c r="I33" s="199"/>
      <c r="J33" s="209">
        <f t="shared" si="3"/>
        <v>100</v>
      </c>
      <c r="K33" s="201">
        <f t="shared" si="4"/>
        <v>100</v>
      </c>
      <c r="L33" s="212"/>
      <c r="M33" s="215"/>
    </row>
    <row r="34" spans="2:13" s="211" customFormat="1">
      <c r="B34" s="207">
        <v>716000</v>
      </c>
      <c r="C34" s="208" t="s">
        <v>406</v>
      </c>
      <c r="D34" s="196">
        <v>718514</v>
      </c>
      <c r="E34" s="204">
        <f>SUM(E35:E41)</f>
        <v>620770</v>
      </c>
      <c r="F34" s="205">
        <f>SUM(F35:F41)</f>
        <v>869178</v>
      </c>
      <c r="G34" s="200">
        <f>SUM(G35:G41)</f>
        <v>0</v>
      </c>
      <c r="H34" s="200">
        <f>SUM(H35:H41)</f>
        <v>0</v>
      </c>
      <c r="I34" s="200">
        <f>SUM(I35:I41)</f>
        <v>0</v>
      </c>
      <c r="J34" s="209">
        <f t="shared" si="3"/>
        <v>869178</v>
      </c>
      <c r="K34" s="201">
        <f t="shared" si="4"/>
        <v>120.96883289678419</v>
      </c>
      <c r="L34" s="210"/>
      <c r="M34" s="215"/>
    </row>
    <row r="35" spans="2:13">
      <c r="B35" s="194">
        <v>716111</v>
      </c>
      <c r="C35" s="213" t="s">
        <v>405</v>
      </c>
      <c r="D35" s="214">
        <v>619547</v>
      </c>
      <c r="E35" s="197">
        <v>539003</v>
      </c>
      <c r="F35" s="198">
        <v>754604</v>
      </c>
      <c r="G35" s="199"/>
      <c r="H35" s="199"/>
      <c r="I35" s="199"/>
      <c r="J35" s="209">
        <f t="shared" si="3"/>
        <v>754604</v>
      </c>
      <c r="K35" s="201">
        <f t="shared" si="4"/>
        <v>121.79931466055037</v>
      </c>
      <c r="L35" s="212"/>
      <c r="M35" s="215"/>
    </row>
    <row r="36" spans="2:13">
      <c r="B36" s="194">
        <v>716112</v>
      </c>
      <c r="C36" s="213" t="s">
        <v>404</v>
      </c>
      <c r="D36" s="214">
        <v>16781</v>
      </c>
      <c r="E36" s="197">
        <v>12745</v>
      </c>
      <c r="F36" s="198">
        <v>17843</v>
      </c>
      <c r="G36" s="199"/>
      <c r="H36" s="199"/>
      <c r="I36" s="199"/>
      <c r="J36" s="209">
        <f t="shared" si="3"/>
        <v>17843</v>
      </c>
      <c r="K36" s="201">
        <f t="shared" si="4"/>
        <v>106.32858590072105</v>
      </c>
      <c r="L36" s="212"/>
      <c r="M36" s="215"/>
    </row>
    <row r="37" spans="2:13">
      <c r="B37" s="194">
        <v>716113</v>
      </c>
      <c r="C37" s="213" t="s">
        <v>403</v>
      </c>
      <c r="D37" s="214">
        <v>3023</v>
      </c>
      <c r="E37" s="197">
        <v>1088</v>
      </c>
      <c r="F37" s="198">
        <v>1523</v>
      </c>
      <c r="G37" s="199"/>
      <c r="H37" s="199"/>
      <c r="I37" s="199"/>
      <c r="J37" s="209">
        <f t="shared" si="3"/>
        <v>1523</v>
      </c>
      <c r="K37" s="201">
        <f t="shared" si="4"/>
        <v>50.380416804498843</v>
      </c>
      <c r="L37" s="212"/>
      <c r="M37" s="215"/>
    </row>
    <row r="38" spans="2:13">
      <c r="B38" s="194">
        <v>716114</v>
      </c>
      <c r="C38" s="213" t="s">
        <v>402</v>
      </c>
      <c r="D38" s="214">
        <v>100</v>
      </c>
      <c r="E38" s="197">
        <v>0</v>
      </c>
      <c r="F38" s="198">
        <v>100</v>
      </c>
      <c r="G38" s="199"/>
      <c r="H38" s="199"/>
      <c r="I38" s="199"/>
      <c r="J38" s="209">
        <f t="shared" si="3"/>
        <v>100</v>
      </c>
      <c r="K38" s="201">
        <f t="shared" si="4"/>
        <v>100</v>
      </c>
      <c r="L38" s="212"/>
      <c r="M38" s="215"/>
    </row>
    <row r="39" spans="2:13">
      <c r="B39" s="194">
        <v>716115</v>
      </c>
      <c r="C39" s="213" t="s">
        <v>401</v>
      </c>
      <c r="D39" s="214">
        <v>24176</v>
      </c>
      <c r="E39" s="197">
        <v>18684</v>
      </c>
      <c r="F39" s="198">
        <v>26158</v>
      </c>
      <c r="G39" s="199"/>
      <c r="H39" s="199"/>
      <c r="I39" s="199"/>
      <c r="J39" s="209">
        <f t="shared" si="3"/>
        <v>26158</v>
      </c>
      <c r="K39" s="201">
        <f t="shared" si="4"/>
        <v>108.19821310390469</v>
      </c>
      <c r="L39" s="212"/>
      <c r="M39" s="215"/>
    </row>
    <row r="40" spans="2:13">
      <c r="B40" s="194">
        <v>716116</v>
      </c>
      <c r="C40" s="213" t="s">
        <v>400</v>
      </c>
      <c r="D40" s="214">
        <v>26743</v>
      </c>
      <c r="E40" s="197">
        <v>20946</v>
      </c>
      <c r="F40" s="198">
        <v>29324</v>
      </c>
      <c r="G40" s="199"/>
      <c r="H40" s="199"/>
      <c r="I40" s="199"/>
      <c r="J40" s="209">
        <f t="shared" si="3"/>
        <v>29324</v>
      </c>
      <c r="K40" s="201">
        <f t="shared" si="4"/>
        <v>109.65112365852747</v>
      </c>
      <c r="L40" s="212"/>
      <c r="M40" s="215"/>
    </row>
    <row r="41" spans="2:13">
      <c r="B41" s="194">
        <v>716117</v>
      </c>
      <c r="C41" s="213" t="s">
        <v>399</v>
      </c>
      <c r="D41" s="214">
        <v>28144</v>
      </c>
      <c r="E41" s="197">
        <v>28304</v>
      </c>
      <c r="F41" s="198">
        <v>39626</v>
      </c>
      <c r="G41" s="199"/>
      <c r="H41" s="199"/>
      <c r="I41" s="199"/>
      <c r="J41" s="209">
        <f t="shared" si="3"/>
        <v>39626</v>
      </c>
      <c r="K41" s="201">
        <f t="shared" si="4"/>
        <v>140.79732802728824</v>
      </c>
      <c r="L41" s="212"/>
      <c r="M41" s="215"/>
    </row>
    <row r="42" spans="2:13" s="211" customFormat="1">
      <c r="B42" s="207">
        <v>717000</v>
      </c>
      <c r="C42" s="208" t="s">
        <v>398</v>
      </c>
      <c r="D42" s="196">
        <v>3998352</v>
      </c>
      <c r="E42" s="204">
        <f>SUM(E43:E45)</f>
        <v>3057390</v>
      </c>
      <c r="F42" s="205">
        <f>SUM(F43:F45)</f>
        <v>3666750</v>
      </c>
      <c r="G42" s="200">
        <f>SUM(G43:G45)</f>
        <v>0</v>
      </c>
      <c r="H42" s="200">
        <f>SUM(H43:H45)</f>
        <v>839296</v>
      </c>
      <c r="I42" s="200">
        <f>SUM(I43:I45)</f>
        <v>0</v>
      </c>
      <c r="J42" s="209">
        <f t="shared" si="3"/>
        <v>4506046</v>
      </c>
      <c r="K42" s="201">
        <f t="shared" si="4"/>
        <v>112.69758140353825</v>
      </c>
      <c r="L42" s="210"/>
      <c r="M42" s="215"/>
    </row>
    <row r="43" spans="2:13" s="211" customFormat="1">
      <c r="B43" s="194">
        <v>717114</v>
      </c>
      <c r="C43" s="213" t="s">
        <v>397</v>
      </c>
      <c r="D43" s="214">
        <v>173603</v>
      </c>
      <c r="E43" s="197">
        <v>85534</v>
      </c>
      <c r="F43" s="198"/>
      <c r="G43" s="199"/>
      <c r="H43" s="199">
        <v>119748</v>
      </c>
      <c r="I43" s="199"/>
      <c r="J43" s="209">
        <f t="shared" si="3"/>
        <v>119748</v>
      </c>
      <c r="K43" s="201">
        <f t="shared" si="4"/>
        <v>68.978070655461025</v>
      </c>
      <c r="L43" s="210"/>
      <c r="M43" s="215"/>
    </row>
    <row r="44" spans="2:13">
      <c r="B44" s="194">
        <v>717131</v>
      </c>
      <c r="C44" s="213" t="s">
        <v>396</v>
      </c>
      <c r="D44" s="214">
        <v>525035</v>
      </c>
      <c r="E44" s="197">
        <v>461208</v>
      </c>
      <c r="F44" s="198"/>
      <c r="G44" s="199"/>
      <c r="H44" s="199">
        <v>719548</v>
      </c>
      <c r="I44" s="199"/>
      <c r="J44" s="209">
        <f t="shared" si="3"/>
        <v>719548</v>
      </c>
      <c r="K44" s="201">
        <f t="shared" si="4"/>
        <v>137.04762539640214</v>
      </c>
      <c r="L44" s="212"/>
      <c r="M44" s="215"/>
    </row>
    <row r="45" spans="2:13">
      <c r="B45" s="194">
        <v>717141</v>
      </c>
      <c r="C45" s="213" t="s">
        <v>395</v>
      </c>
      <c r="D45" s="214">
        <v>3299714</v>
      </c>
      <c r="E45" s="197">
        <v>2510648</v>
      </c>
      <c r="F45" s="198">
        <v>3666750</v>
      </c>
      <c r="G45" s="199"/>
      <c r="H45" s="199"/>
      <c r="I45" s="199"/>
      <c r="J45" s="209">
        <f t="shared" si="3"/>
        <v>3666750</v>
      </c>
      <c r="K45" s="201">
        <f t="shared" si="4"/>
        <v>111.12326704678041</v>
      </c>
      <c r="L45" s="212"/>
      <c r="M45" s="221"/>
    </row>
    <row r="46" spans="2:13" s="211" customFormat="1">
      <c r="B46" s="207">
        <v>719000</v>
      </c>
      <c r="C46" s="208" t="s">
        <v>394</v>
      </c>
      <c r="D46" s="196">
        <v>200</v>
      </c>
      <c r="E46" s="204">
        <f>SUM(E47:E49)</f>
        <v>7</v>
      </c>
      <c r="F46" s="205">
        <f>SUM(F47:F49)</f>
        <v>200</v>
      </c>
      <c r="G46" s="200">
        <f>SUM(G47:G49)</f>
        <v>0</v>
      </c>
      <c r="H46" s="200">
        <f>SUM(H47:H49)</f>
        <v>0</v>
      </c>
      <c r="I46" s="200">
        <f>SUM(I47:I49)</f>
        <v>0</v>
      </c>
      <c r="J46" s="209">
        <f t="shared" si="3"/>
        <v>200</v>
      </c>
      <c r="K46" s="201">
        <f t="shared" si="4"/>
        <v>100</v>
      </c>
      <c r="L46" s="210"/>
      <c r="M46" s="215"/>
    </row>
    <row r="47" spans="2:13">
      <c r="B47" s="194">
        <v>719114</v>
      </c>
      <c r="C47" s="213" t="s">
        <v>393</v>
      </c>
      <c r="D47" s="214">
        <v>100</v>
      </c>
      <c r="E47" s="197">
        <v>0</v>
      </c>
      <c r="F47" s="198">
        <v>100</v>
      </c>
      <c r="G47" s="199"/>
      <c r="H47" s="199"/>
      <c r="I47" s="199"/>
      <c r="J47" s="209">
        <f t="shared" si="3"/>
        <v>100</v>
      </c>
      <c r="K47" s="201">
        <f t="shared" si="4"/>
        <v>100</v>
      </c>
      <c r="L47" s="210"/>
      <c r="M47" s="215"/>
    </row>
    <row r="48" spans="2:13" ht="13.9" customHeight="1">
      <c r="B48" s="194">
        <v>719115</v>
      </c>
      <c r="C48" s="213" t="s">
        <v>392</v>
      </c>
      <c r="D48" s="214">
        <v>100</v>
      </c>
      <c r="E48" s="197">
        <v>7</v>
      </c>
      <c r="F48" s="198">
        <v>100</v>
      </c>
      <c r="G48" s="199"/>
      <c r="H48" s="199"/>
      <c r="I48" s="199"/>
      <c r="J48" s="209">
        <f t="shared" si="3"/>
        <v>100</v>
      </c>
      <c r="K48" s="201">
        <f t="shared" si="4"/>
        <v>100</v>
      </c>
      <c r="L48" s="212"/>
      <c r="M48" s="215"/>
    </row>
    <row r="49" spans="2:13">
      <c r="B49" s="194">
        <v>719117</v>
      </c>
      <c r="C49" s="213" t="s">
        <v>391</v>
      </c>
      <c r="D49" s="214">
        <v>0</v>
      </c>
      <c r="E49" s="197">
        <v>0</v>
      </c>
      <c r="F49" s="198">
        <v>0</v>
      </c>
      <c r="G49" s="199"/>
      <c r="H49" s="199"/>
      <c r="I49" s="199"/>
      <c r="J49" s="209">
        <f t="shared" si="3"/>
        <v>0</v>
      </c>
      <c r="K49" s="201" t="e">
        <f t="shared" si="4"/>
        <v>#DIV/0!</v>
      </c>
      <c r="L49" s="212"/>
      <c r="M49" s="215"/>
    </row>
    <row r="50" spans="2:13">
      <c r="B50" s="194"/>
      <c r="C50" s="213"/>
      <c r="D50" s="196"/>
      <c r="E50" s="197"/>
      <c r="F50" s="198"/>
      <c r="G50" s="199"/>
      <c r="H50" s="199"/>
      <c r="I50" s="199"/>
      <c r="J50" s="200"/>
      <c r="K50" s="201"/>
      <c r="L50" s="212"/>
      <c r="M50" s="215"/>
    </row>
    <row r="51" spans="2:13" s="211" customFormat="1">
      <c r="B51" s="207">
        <v>720000</v>
      </c>
      <c r="C51" s="208" t="s">
        <v>390</v>
      </c>
      <c r="D51" s="196">
        <v>3029917</v>
      </c>
      <c r="E51" s="204">
        <f>SUM(E52+E62+E115)</f>
        <v>1138875</v>
      </c>
      <c r="F51" s="205">
        <f>SUM(F52+F62+F115)</f>
        <v>1433430</v>
      </c>
      <c r="G51" s="200">
        <f>SUM(G52+G62+G115)</f>
        <v>0</v>
      </c>
      <c r="H51" s="200">
        <f>SUM(H52+H62+H115)</f>
        <v>1004816</v>
      </c>
      <c r="I51" s="200">
        <f>SUM(I52+I62+I115)</f>
        <v>0</v>
      </c>
      <c r="J51" s="200">
        <f t="shared" ref="J51:J114" si="9">F51+G51+H51+I51</f>
        <v>2438246</v>
      </c>
      <c r="K51" s="201">
        <f t="shared" ref="K51:K59" si="10">J51/D51*100</f>
        <v>80.472369375134704</v>
      </c>
      <c r="L51" s="210"/>
      <c r="M51" s="215"/>
    </row>
    <row r="52" spans="2:13" s="211" customFormat="1">
      <c r="B52" s="207">
        <v>721000</v>
      </c>
      <c r="C52" s="208" t="s">
        <v>389</v>
      </c>
      <c r="D52" s="196">
        <v>29935</v>
      </c>
      <c r="E52" s="204">
        <f>SUM(E53+E56)</f>
        <v>56688</v>
      </c>
      <c r="F52" s="205">
        <f>SUM(F53+F56)</f>
        <v>3183</v>
      </c>
      <c r="G52" s="200">
        <f>SUM(G53+G56)</f>
        <v>0</v>
      </c>
      <c r="H52" s="200">
        <f>SUM(H53+H56)</f>
        <v>70244</v>
      </c>
      <c r="I52" s="200">
        <f>SUM(I53+I56)</f>
        <v>0</v>
      </c>
      <c r="J52" s="200">
        <f t="shared" si="9"/>
        <v>73427</v>
      </c>
      <c r="K52" s="201">
        <f t="shared" si="10"/>
        <v>245.28812426925003</v>
      </c>
      <c r="L52" s="210"/>
      <c r="M52" s="215"/>
    </row>
    <row r="53" spans="2:13">
      <c r="B53" s="194">
        <v>721100</v>
      </c>
      <c r="C53" s="213" t="s">
        <v>388</v>
      </c>
      <c r="D53" s="196">
        <v>26934</v>
      </c>
      <c r="E53" s="204">
        <f>SUM(E54:E55)</f>
        <v>54486</v>
      </c>
      <c r="F53" s="205">
        <f>SUM(F54:F55)</f>
        <v>0</v>
      </c>
      <c r="G53" s="200">
        <f>SUM(G54:G55)</f>
        <v>0</v>
      </c>
      <c r="H53" s="200">
        <f>SUM(H54:H55)</f>
        <v>70244</v>
      </c>
      <c r="I53" s="200">
        <f>SUM(I54:I55)</f>
        <v>0</v>
      </c>
      <c r="J53" s="200">
        <f t="shared" si="9"/>
        <v>70244</v>
      </c>
      <c r="K53" s="201">
        <f t="shared" si="10"/>
        <v>260.8004752357615</v>
      </c>
      <c r="L53" s="212"/>
      <c r="M53" s="215"/>
    </row>
    <row r="54" spans="2:13">
      <c r="B54" s="194">
        <v>721112</v>
      </c>
      <c r="C54" s="213" t="s">
        <v>387</v>
      </c>
      <c r="D54" s="206">
        <v>24658</v>
      </c>
      <c r="E54" s="197">
        <v>53479</v>
      </c>
      <c r="F54" s="198">
        <v>0</v>
      </c>
      <c r="G54" s="199"/>
      <c r="H54" s="199">
        <v>70244</v>
      </c>
      <c r="I54" s="199"/>
      <c r="J54" s="200">
        <f t="shared" si="9"/>
        <v>70244</v>
      </c>
      <c r="K54" s="201">
        <f t="shared" si="10"/>
        <v>284.87306350880039</v>
      </c>
      <c r="L54" s="212"/>
      <c r="M54" s="215"/>
    </row>
    <row r="55" spans="2:13">
      <c r="B55" s="194">
        <v>721122</v>
      </c>
      <c r="C55" s="213" t="s">
        <v>386</v>
      </c>
      <c r="D55" s="206">
        <v>2276</v>
      </c>
      <c r="E55" s="197">
        <v>1007</v>
      </c>
      <c r="F55" s="198">
        <v>0</v>
      </c>
      <c r="G55" s="199"/>
      <c r="H55" s="199">
        <v>0</v>
      </c>
      <c r="I55" s="199"/>
      <c r="J55" s="200">
        <f t="shared" si="9"/>
        <v>0</v>
      </c>
      <c r="K55" s="201">
        <f t="shared" si="10"/>
        <v>0</v>
      </c>
      <c r="L55" s="212"/>
      <c r="M55" s="215"/>
    </row>
    <row r="56" spans="2:13">
      <c r="B56" s="194">
        <v>721200</v>
      </c>
      <c r="C56" s="213" t="s">
        <v>381</v>
      </c>
      <c r="D56" s="196">
        <v>3001</v>
      </c>
      <c r="E56" s="204">
        <f>SUM(E57:E61)</f>
        <v>2202</v>
      </c>
      <c r="F56" s="205">
        <f>SUM(F57:F61)</f>
        <v>3183</v>
      </c>
      <c r="G56" s="200">
        <f>SUM(G57:G61)</f>
        <v>0</v>
      </c>
      <c r="H56" s="200">
        <f>SUM(H57:H61)</f>
        <v>0</v>
      </c>
      <c r="I56" s="200">
        <f>SUM(I57:I61)</f>
        <v>0</v>
      </c>
      <c r="J56" s="200">
        <f t="shared" si="9"/>
        <v>3183</v>
      </c>
      <c r="K56" s="201">
        <f t="shared" si="10"/>
        <v>106.0646451182939</v>
      </c>
      <c r="L56" s="212"/>
      <c r="M56" s="215"/>
    </row>
    <row r="57" spans="2:13">
      <c r="B57" s="194">
        <v>721219</v>
      </c>
      <c r="C57" s="213" t="s">
        <v>385</v>
      </c>
      <c r="D57" s="206">
        <v>0</v>
      </c>
      <c r="E57" s="197">
        <v>0</v>
      </c>
      <c r="F57" s="198">
        <v>0</v>
      </c>
      <c r="G57" s="199"/>
      <c r="H57" s="199"/>
      <c r="I57" s="199"/>
      <c r="J57" s="200">
        <f t="shared" si="9"/>
        <v>0</v>
      </c>
      <c r="K57" s="201" t="e">
        <f t="shared" si="10"/>
        <v>#DIV/0!</v>
      </c>
      <c r="L57" s="212"/>
      <c r="M57" s="215"/>
    </row>
    <row r="58" spans="2:13">
      <c r="B58" s="194">
        <v>721227</v>
      </c>
      <c r="C58" s="213" t="s">
        <v>384</v>
      </c>
      <c r="D58" s="206">
        <v>318</v>
      </c>
      <c r="E58" s="197">
        <v>252</v>
      </c>
      <c r="F58" s="198">
        <v>353</v>
      </c>
      <c r="G58" s="199"/>
      <c r="H58" s="199"/>
      <c r="I58" s="199"/>
      <c r="J58" s="200">
        <f t="shared" si="9"/>
        <v>353</v>
      </c>
      <c r="K58" s="201">
        <f t="shared" si="10"/>
        <v>111.00628930817611</v>
      </c>
      <c r="L58" s="212"/>
      <c r="M58" s="215"/>
    </row>
    <row r="59" spans="2:13">
      <c r="B59" s="194">
        <v>721229</v>
      </c>
      <c r="C59" s="213" t="s">
        <v>383</v>
      </c>
      <c r="D59" s="206">
        <v>2583</v>
      </c>
      <c r="E59" s="197">
        <v>1950</v>
      </c>
      <c r="F59" s="198">
        <v>2730</v>
      </c>
      <c r="G59" s="199"/>
      <c r="H59" s="199"/>
      <c r="I59" s="199"/>
      <c r="J59" s="200">
        <f t="shared" si="9"/>
        <v>2730</v>
      </c>
      <c r="K59" s="201">
        <f t="shared" si="10"/>
        <v>105.6910569105691</v>
      </c>
      <c r="L59" s="212"/>
      <c r="M59" s="215"/>
    </row>
    <row r="60" spans="2:13">
      <c r="B60" s="194">
        <v>721233</v>
      </c>
      <c r="C60" s="213" t="s">
        <v>382</v>
      </c>
      <c r="D60" s="206">
        <v>0</v>
      </c>
      <c r="E60" s="197">
        <v>0</v>
      </c>
      <c r="F60" s="198">
        <v>0</v>
      </c>
      <c r="G60" s="199"/>
      <c r="H60" s="199"/>
      <c r="I60" s="199"/>
      <c r="J60" s="200">
        <f t="shared" si="9"/>
        <v>0</v>
      </c>
      <c r="K60" s="201" t="e">
        <f t="shared" ref="K60:K70" si="11">J60/D60*100</f>
        <v>#DIV/0!</v>
      </c>
      <c r="L60" s="212"/>
      <c r="M60" s="215"/>
    </row>
    <row r="61" spans="2:13">
      <c r="B61" s="194">
        <v>721239</v>
      </c>
      <c r="C61" s="213" t="s">
        <v>381</v>
      </c>
      <c r="D61" s="206">
        <v>100</v>
      </c>
      <c r="E61" s="197">
        <v>0</v>
      </c>
      <c r="F61" s="198">
        <v>100</v>
      </c>
      <c r="G61" s="199"/>
      <c r="H61" s="199"/>
      <c r="I61" s="199"/>
      <c r="J61" s="200">
        <f t="shared" si="9"/>
        <v>100</v>
      </c>
      <c r="K61" s="201">
        <f t="shared" si="11"/>
        <v>100</v>
      </c>
      <c r="L61" s="212"/>
      <c r="M61" s="215"/>
    </row>
    <row r="62" spans="2:13" s="211" customFormat="1">
      <c r="B62" s="207">
        <v>722000</v>
      </c>
      <c r="C62" s="208" t="s">
        <v>380</v>
      </c>
      <c r="D62" s="196">
        <v>2996986</v>
      </c>
      <c r="E62" s="204">
        <f>SUM(E63+E64+E65+E69+E86+E105+E112)</f>
        <v>1080929</v>
      </c>
      <c r="F62" s="205">
        <f>SUM(F63+F64+F65+F69+F86+F105+F112)</f>
        <v>1428486</v>
      </c>
      <c r="G62" s="200">
        <f>SUM(G63+G64+G65+G69+G86+G105+G112)</f>
        <v>0</v>
      </c>
      <c r="H62" s="200">
        <f>SUM(H63+H64+H65+H69+H86+H105+H112)</f>
        <v>934572</v>
      </c>
      <c r="I62" s="200">
        <f>SUM(I63+I64+I65+I69+I86+I105+I112)</f>
        <v>0</v>
      </c>
      <c r="J62" s="200">
        <f t="shared" si="9"/>
        <v>2363058</v>
      </c>
      <c r="K62" s="201">
        <f t="shared" si="11"/>
        <v>78.847815772245852</v>
      </c>
      <c r="L62" s="210"/>
      <c r="M62" s="215"/>
    </row>
    <row r="63" spans="2:13" s="211" customFormat="1">
      <c r="B63" s="207">
        <v>722100</v>
      </c>
      <c r="C63" s="208" t="s">
        <v>379</v>
      </c>
      <c r="D63" s="196">
        <v>147812</v>
      </c>
      <c r="E63" s="222">
        <v>106449</v>
      </c>
      <c r="F63" s="205">
        <v>149029</v>
      </c>
      <c r="G63" s="200"/>
      <c r="H63" s="200"/>
      <c r="I63" s="200"/>
      <c r="J63" s="200">
        <f t="shared" si="9"/>
        <v>149029</v>
      </c>
      <c r="K63" s="201">
        <f t="shared" si="11"/>
        <v>100.82334316564285</v>
      </c>
      <c r="L63" s="210"/>
      <c r="M63" s="215"/>
    </row>
    <row r="64" spans="2:13" s="211" customFormat="1">
      <c r="B64" s="207">
        <v>722200</v>
      </c>
      <c r="C64" s="208" t="s">
        <v>378</v>
      </c>
      <c r="D64" s="196">
        <v>0</v>
      </c>
      <c r="E64" s="222">
        <v>5</v>
      </c>
      <c r="F64" s="205">
        <v>10</v>
      </c>
      <c r="G64" s="200"/>
      <c r="H64" s="200"/>
      <c r="I64" s="200"/>
      <c r="J64" s="200">
        <f t="shared" si="9"/>
        <v>10</v>
      </c>
      <c r="K64" s="201" t="e">
        <f t="shared" si="11"/>
        <v>#DIV/0!</v>
      </c>
      <c r="L64" s="210"/>
      <c r="M64" s="215"/>
    </row>
    <row r="65" spans="2:13" s="211" customFormat="1">
      <c r="B65" s="207">
        <v>722300</v>
      </c>
      <c r="C65" s="208" t="s">
        <v>377</v>
      </c>
      <c r="D65" s="196">
        <v>1243378</v>
      </c>
      <c r="E65" s="204">
        <f>SUM(E66:E68)</f>
        <v>375802</v>
      </c>
      <c r="F65" s="205">
        <f>SUM(F66:F68)</f>
        <v>1041202</v>
      </c>
      <c r="G65" s="200">
        <f>SUM(G66:G68)</f>
        <v>0</v>
      </c>
      <c r="H65" s="200">
        <f>SUM(H66:H68)</f>
        <v>0</v>
      </c>
      <c r="I65" s="200">
        <f>SUM(I66:I68)</f>
        <v>0</v>
      </c>
      <c r="J65" s="200">
        <f t="shared" si="9"/>
        <v>1041202</v>
      </c>
      <c r="K65" s="201">
        <f t="shared" si="11"/>
        <v>83.73977985777455</v>
      </c>
      <c r="L65" s="210"/>
      <c r="M65" s="215"/>
    </row>
    <row r="66" spans="2:13">
      <c r="B66" s="194">
        <v>722321</v>
      </c>
      <c r="C66" s="213" t="s">
        <v>376</v>
      </c>
      <c r="D66" s="206">
        <v>743378</v>
      </c>
      <c r="E66" s="197">
        <v>189229</v>
      </c>
      <c r="F66" s="198">
        <v>780000</v>
      </c>
      <c r="G66" s="199"/>
      <c r="H66" s="199"/>
      <c r="I66" s="199"/>
      <c r="J66" s="200">
        <f t="shared" si="9"/>
        <v>780000</v>
      </c>
      <c r="K66" s="201">
        <f t="shared" si="11"/>
        <v>104.92643042974099</v>
      </c>
      <c r="L66" s="212"/>
      <c r="M66" s="215"/>
    </row>
    <row r="67" spans="2:13" ht="15.75" customHeight="1">
      <c r="B67" s="194">
        <v>722322</v>
      </c>
      <c r="C67" s="213" t="s">
        <v>438</v>
      </c>
      <c r="D67" s="206">
        <v>0</v>
      </c>
      <c r="E67" s="197">
        <v>30</v>
      </c>
      <c r="F67" s="198">
        <v>42</v>
      </c>
      <c r="G67" s="199"/>
      <c r="H67" s="199"/>
      <c r="I67" s="199"/>
      <c r="J67" s="200">
        <f t="shared" si="9"/>
        <v>42</v>
      </c>
      <c r="K67" s="201" t="e">
        <f t="shared" si="11"/>
        <v>#DIV/0!</v>
      </c>
      <c r="L67" s="212"/>
      <c r="M67" s="215"/>
    </row>
    <row r="68" spans="2:13" s="211" customFormat="1">
      <c r="B68" s="194">
        <v>722329</v>
      </c>
      <c r="C68" s="213" t="s">
        <v>375</v>
      </c>
      <c r="D68" s="206">
        <v>500000</v>
      </c>
      <c r="E68" s="197">
        <v>186543</v>
      </c>
      <c r="F68" s="198">
        <v>261160</v>
      </c>
      <c r="G68" s="199"/>
      <c r="H68" s="199"/>
      <c r="I68" s="199"/>
      <c r="J68" s="200">
        <f t="shared" si="9"/>
        <v>261160</v>
      </c>
      <c r="K68" s="201">
        <f t="shared" si="11"/>
        <v>52.231999999999999</v>
      </c>
      <c r="L68" s="210"/>
      <c r="M68" s="215"/>
    </row>
    <row r="69" spans="2:13" s="211" customFormat="1">
      <c r="B69" s="207">
        <v>722400</v>
      </c>
      <c r="C69" s="208" t="s">
        <v>374</v>
      </c>
      <c r="D69" s="196">
        <v>865875</v>
      </c>
      <c r="E69" s="204">
        <f>E70+E71+E79+E83+E84+E85</f>
        <v>255126</v>
      </c>
      <c r="F69" s="205">
        <f>F70+F71+F79+F83+F84+F85</f>
        <v>44210</v>
      </c>
      <c r="G69" s="200">
        <f>G70+G71+G79+G83+G84+G85</f>
        <v>0</v>
      </c>
      <c r="H69" s="200">
        <f>H70+H71+H79+H83+H84+H85</f>
        <v>368850</v>
      </c>
      <c r="I69" s="200">
        <f>I70+I71+I79+I83+I84+I85</f>
        <v>0</v>
      </c>
      <c r="J69" s="200">
        <f t="shared" si="9"/>
        <v>413060</v>
      </c>
      <c r="K69" s="201">
        <f t="shared" si="11"/>
        <v>47.70434531543237</v>
      </c>
      <c r="L69" s="210"/>
      <c r="M69" s="215"/>
    </row>
    <row r="70" spans="2:13">
      <c r="B70" s="207">
        <v>722423</v>
      </c>
      <c r="C70" s="208" t="s">
        <v>373</v>
      </c>
      <c r="D70" s="196">
        <v>4008</v>
      </c>
      <c r="E70" s="222">
        <v>1741</v>
      </c>
      <c r="F70" s="205">
        <v>2437</v>
      </c>
      <c r="G70" s="200"/>
      <c r="H70" s="200"/>
      <c r="I70" s="200"/>
      <c r="J70" s="200">
        <f t="shared" si="9"/>
        <v>2437</v>
      </c>
      <c r="K70" s="201">
        <f t="shared" si="11"/>
        <v>60.803393213572853</v>
      </c>
      <c r="L70" s="212"/>
      <c r="M70" s="215"/>
    </row>
    <row r="71" spans="2:13">
      <c r="B71" s="207">
        <v>722430</v>
      </c>
      <c r="C71" s="208" t="s">
        <v>372</v>
      </c>
      <c r="D71" s="196">
        <v>824620</v>
      </c>
      <c r="E71" s="204">
        <f>SUM(E72:E78)</f>
        <v>170987</v>
      </c>
      <c r="F71" s="205">
        <f>SUM(F72:F78)</f>
        <v>28009</v>
      </c>
      <c r="G71" s="200">
        <f>SUM(G72:G78)</f>
        <v>0</v>
      </c>
      <c r="H71" s="200">
        <f>SUM(H72:H78)</f>
        <v>278216</v>
      </c>
      <c r="I71" s="200">
        <f>SUM(I72:I78)</f>
        <v>0</v>
      </c>
      <c r="J71" s="200">
        <f t="shared" si="9"/>
        <v>306225</v>
      </c>
      <c r="K71" s="201">
        <f t="shared" ref="K71:K94" si="12">J71/D71*100</f>
        <v>37.135286556231961</v>
      </c>
      <c r="L71" s="212"/>
      <c r="M71" s="215"/>
    </row>
    <row r="72" spans="2:13">
      <c r="B72" s="194">
        <v>722431</v>
      </c>
      <c r="C72" s="213" t="s">
        <v>371</v>
      </c>
      <c r="D72" s="206">
        <v>100</v>
      </c>
      <c r="E72" s="197">
        <v>4985</v>
      </c>
      <c r="F72" s="198">
        <v>6979</v>
      </c>
      <c r="G72" s="199"/>
      <c r="H72" s="199"/>
      <c r="I72" s="199"/>
      <c r="J72" s="200">
        <f t="shared" si="9"/>
        <v>6979</v>
      </c>
      <c r="K72" s="201">
        <f t="shared" si="12"/>
        <v>6979.0000000000009</v>
      </c>
      <c r="L72" s="212"/>
      <c r="M72" s="215"/>
    </row>
    <row r="73" spans="2:13">
      <c r="B73" s="194">
        <v>722432</v>
      </c>
      <c r="C73" s="213" t="s">
        <v>370</v>
      </c>
      <c r="D73" s="206">
        <v>127</v>
      </c>
      <c r="E73" s="197">
        <v>0</v>
      </c>
      <c r="F73" s="198">
        <v>100</v>
      </c>
      <c r="G73" s="199"/>
      <c r="H73" s="199"/>
      <c r="I73" s="199"/>
      <c r="J73" s="200">
        <f t="shared" si="9"/>
        <v>100</v>
      </c>
      <c r="K73" s="201">
        <f t="shared" si="12"/>
        <v>78.740157480314963</v>
      </c>
      <c r="L73" s="212"/>
      <c r="M73" s="215"/>
    </row>
    <row r="74" spans="2:13" ht="12.2" customHeight="1">
      <c r="B74" s="194">
        <v>722433</v>
      </c>
      <c r="C74" s="213" t="s">
        <v>369</v>
      </c>
      <c r="D74" s="206">
        <v>447721</v>
      </c>
      <c r="E74" s="197">
        <v>118550</v>
      </c>
      <c r="F74" s="198">
        <v>0</v>
      </c>
      <c r="G74" s="199"/>
      <c r="H74" s="199">
        <v>217970</v>
      </c>
      <c r="I74" s="199"/>
      <c r="J74" s="200">
        <f t="shared" si="9"/>
        <v>217970</v>
      </c>
      <c r="K74" s="201">
        <f t="shared" si="12"/>
        <v>48.684336897308818</v>
      </c>
      <c r="L74" s="212"/>
      <c r="M74" s="215"/>
    </row>
    <row r="75" spans="2:13">
      <c r="B75" s="194">
        <v>722434</v>
      </c>
      <c r="C75" s="213" t="s">
        <v>368</v>
      </c>
      <c r="D75" s="206">
        <v>0</v>
      </c>
      <c r="E75" s="197">
        <v>0</v>
      </c>
      <c r="F75" s="198">
        <v>0</v>
      </c>
      <c r="G75" s="199"/>
      <c r="H75" s="199">
        <v>0</v>
      </c>
      <c r="I75" s="199"/>
      <c r="J75" s="200">
        <f t="shared" si="9"/>
        <v>0</v>
      </c>
      <c r="K75" s="201" t="e">
        <f t="shared" si="12"/>
        <v>#DIV/0!</v>
      </c>
      <c r="L75" s="212"/>
      <c r="M75" s="215"/>
    </row>
    <row r="76" spans="2:13">
      <c r="B76" s="194">
        <v>722435</v>
      </c>
      <c r="C76" s="213" t="s">
        <v>367</v>
      </c>
      <c r="D76" s="206">
        <v>353860</v>
      </c>
      <c r="E76" s="197">
        <v>32502</v>
      </c>
      <c r="F76" s="198">
        <v>0</v>
      </c>
      <c r="G76" s="199"/>
      <c r="H76" s="199">
        <v>60246</v>
      </c>
      <c r="I76" s="199"/>
      <c r="J76" s="200">
        <f t="shared" si="9"/>
        <v>60246</v>
      </c>
      <c r="K76" s="201">
        <f t="shared" si="12"/>
        <v>17.025377267846039</v>
      </c>
      <c r="L76" s="212"/>
      <c r="M76" s="215"/>
    </row>
    <row r="77" spans="2:13">
      <c r="B77" s="194">
        <v>722436</v>
      </c>
      <c r="C77" s="213" t="s">
        <v>366</v>
      </c>
      <c r="D77" s="206">
        <v>17772</v>
      </c>
      <c r="E77" s="197">
        <v>9670</v>
      </c>
      <c r="F77" s="198">
        <v>13538</v>
      </c>
      <c r="G77" s="199"/>
      <c r="H77" s="199"/>
      <c r="I77" s="199"/>
      <c r="J77" s="200">
        <f t="shared" si="9"/>
        <v>13538</v>
      </c>
      <c r="K77" s="201">
        <f t="shared" si="12"/>
        <v>76.176007202340756</v>
      </c>
      <c r="L77" s="212"/>
      <c r="M77" s="215"/>
    </row>
    <row r="78" spans="2:13" ht="11.1" customHeight="1">
      <c r="B78" s="194">
        <v>722437</v>
      </c>
      <c r="C78" s="213" t="s">
        <v>365</v>
      </c>
      <c r="D78" s="206">
        <v>5040</v>
      </c>
      <c r="E78" s="197">
        <v>5280</v>
      </c>
      <c r="F78" s="198">
        <v>7392</v>
      </c>
      <c r="G78" s="199"/>
      <c r="H78" s="199"/>
      <c r="I78" s="199"/>
      <c r="J78" s="200">
        <f t="shared" si="9"/>
        <v>7392</v>
      </c>
      <c r="K78" s="201">
        <f t="shared" si="12"/>
        <v>146.66666666666666</v>
      </c>
      <c r="L78" s="212"/>
      <c r="M78" s="215"/>
    </row>
    <row r="79" spans="2:13">
      <c r="B79" s="207">
        <v>722440</v>
      </c>
      <c r="C79" s="208" t="s">
        <v>364</v>
      </c>
      <c r="D79" s="196">
        <v>26348</v>
      </c>
      <c r="E79" s="204">
        <f>SUM(E80:E82)</f>
        <v>47213</v>
      </c>
      <c r="F79" s="205">
        <f>SUM(F80:F82)</f>
        <v>7100</v>
      </c>
      <c r="G79" s="200">
        <f>SUM(G80:G82)</f>
        <v>0</v>
      </c>
      <c r="H79" s="200">
        <f>SUM(H80:H82)</f>
        <v>78717</v>
      </c>
      <c r="I79" s="200">
        <f>SUM(I80:I82)</f>
        <v>0</v>
      </c>
      <c r="J79" s="200">
        <f t="shared" si="9"/>
        <v>85817</v>
      </c>
      <c r="K79" s="201">
        <f t="shared" si="12"/>
        <v>325.70593593441629</v>
      </c>
      <c r="L79" s="212"/>
      <c r="M79" s="215"/>
    </row>
    <row r="80" spans="2:13">
      <c r="B80" s="194">
        <v>722441</v>
      </c>
      <c r="C80" s="213" t="s">
        <v>363</v>
      </c>
      <c r="D80" s="206">
        <v>100</v>
      </c>
      <c r="E80" s="197">
        <v>0</v>
      </c>
      <c r="F80" s="198">
        <v>100</v>
      </c>
      <c r="G80" s="199"/>
      <c r="H80" s="199"/>
      <c r="I80" s="199"/>
      <c r="J80" s="200">
        <f t="shared" si="9"/>
        <v>100</v>
      </c>
      <c r="K80" s="201">
        <f t="shared" si="12"/>
        <v>100</v>
      </c>
      <c r="L80" s="212"/>
      <c r="M80" s="215"/>
    </row>
    <row r="81" spans="2:13">
      <c r="B81" s="194">
        <v>722442</v>
      </c>
      <c r="C81" s="213" t="s">
        <v>362</v>
      </c>
      <c r="D81" s="206">
        <v>16666</v>
      </c>
      <c r="E81" s="197">
        <v>42213</v>
      </c>
      <c r="F81" s="198">
        <v>0</v>
      </c>
      <c r="G81" s="199"/>
      <c r="H81" s="199">
        <v>78717</v>
      </c>
      <c r="I81" s="199"/>
      <c r="J81" s="200">
        <f t="shared" si="9"/>
        <v>78717</v>
      </c>
      <c r="K81" s="201">
        <f t="shared" si="12"/>
        <v>472.32089283571338</v>
      </c>
      <c r="L81" s="212"/>
      <c r="M81" s="215"/>
    </row>
    <row r="82" spans="2:13">
      <c r="B82" s="194">
        <v>722449</v>
      </c>
      <c r="C82" s="213" t="s">
        <v>361</v>
      </c>
      <c r="D82" s="206">
        <v>9582</v>
      </c>
      <c r="E82" s="197">
        <v>5000</v>
      </c>
      <c r="F82" s="198">
        <v>7000</v>
      </c>
      <c r="G82" s="199"/>
      <c r="H82" s="199"/>
      <c r="I82" s="199"/>
      <c r="J82" s="200">
        <f t="shared" si="9"/>
        <v>7000</v>
      </c>
      <c r="K82" s="201">
        <f t="shared" si="12"/>
        <v>73.053642245877697</v>
      </c>
      <c r="L82" s="212"/>
      <c r="M82" s="215"/>
    </row>
    <row r="83" spans="2:13">
      <c r="B83" s="194">
        <v>722454</v>
      </c>
      <c r="C83" s="213" t="s">
        <v>360</v>
      </c>
      <c r="D83" s="206">
        <v>0</v>
      </c>
      <c r="E83" s="197">
        <v>0</v>
      </c>
      <c r="F83" s="198">
        <v>0</v>
      </c>
      <c r="G83" s="199"/>
      <c r="H83" s="199"/>
      <c r="I83" s="199"/>
      <c r="J83" s="200">
        <f t="shared" si="9"/>
        <v>0</v>
      </c>
      <c r="K83" s="201" t="e">
        <f t="shared" si="12"/>
        <v>#DIV/0!</v>
      </c>
      <c r="L83" s="212"/>
      <c r="M83" s="215"/>
    </row>
    <row r="84" spans="2:13">
      <c r="B84" s="194">
        <v>722461</v>
      </c>
      <c r="C84" s="213" t="s">
        <v>359</v>
      </c>
      <c r="D84" s="206">
        <v>2069</v>
      </c>
      <c r="E84" s="197">
        <v>4760</v>
      </c>
      <c r="F84" s="198">
        <v>6664</v>
      </c>
      <c r="G84" s="199"/>
      <c r="H84" s="199"/>
      <c r="I84" s="199"/>
      <c r="J84" s="200">
        <f t="shared" si="9"/>
        <v>6664</v>
      </c>
      <c r="K84" s="201">
        <f t="shared" si="12"/>
        <v>322.08796520058002</v>
      </c>
      <c r="L84" s="212"/>
      <c r="M84" s="215"/>
    </row>
    <row r="85" spans="2:13" s="211" customFormat="1">
      <c r="B85" s="194">
        <v>722474</v>
      </c>
      <c r="C85" s="213" t="s">
        <v>358</v>
      </c>
      <c r="D85" s="206">
        <v>8830</v>
      </c>
      <c r="E85" s="197">
        <v>30425</v>
      </c>
      <c r="F85" s="198">
        <v>0</v>
      </c>
      <c r="G85" s="199"/>
      <c r="H85" s="199">
        <v>11917</v>
      </c>
      <c r="I85" s="199"/>
      <c r="J85" s="200">
        <f t="shared" si="9"/>
        <v>11917</v>
      </c>
      <c r="K85" s="201">
        <f t="shared" si="12"/>
        <v>134.96036240090601</v>
      </c>
      <c r="L85" s="210"/>
      <c r="M85" s="215"/>
    </row>
    <row r="86" spans="2:13">
      <c r="B86" s="207">
        <v>722500</v>
      </c>
      <c r="C86" s="208" t="s">
        <v>357</v>
      </c>
      <c r="D86" s="196">
        <v>547076</v>
      </c>
      <c r="E86" s="204">
        <f>SUM(E87+E90+E97+E100)</f>
        <v>235785</v>
      </c>
      <c r="F86" s="205">
        <f>SUM(F87+F90+F97+F100)</f>
        <v>100083</v>
      </c>
      <c r="G86" s="200">
        <f>SUM(G87+G90+G97+G100)</f>
        <v>0</v>
      </c>
      <c r="H86" s="200">
        <f>SUM(H87+H90+H97+H100)</f>
        <v>508806</v>
      </c>
      <c r="I86" s="200">
        <f>SUM(I87+I90+I97+I100)</f>
        <v>0</v>
      </c>
      <c r="J86" s="200">
        <f t="shared" si="9"/>
        <v>608889</v>
      </c>
      <c r="K86" s="201">
        <f t="shared" si="12"/>
        <v>111.29879577974542</v>
      </c>
      <c r="L86" s="212"/>
      <c r="M86" s="215"/>
    </row>
    <row r="87" spans="2:13">
      <c r="B87" s="194">
        <v>722510</v>
      </c>
      <c r="C87" s="213" t="s">
        <v>356</v>
      </c>
      <c r="D87" s="206">
        <v>74330</v>
      </c>
      <c r="E87" s="216">
        <f>SUM(E88:E89)</f>
        <v>71488</v>
      </c>
      <c r="F87" s="198">
        <f>SUM(F88:F89)</f>
        <v>100083</v>
      </c>
      <c r="G87" s="199">
        <f>SUM(G88:G89)</f>
        <v>0</v>
      </c>
      <c r="H87" s="199">
        <f>SUM(H88:H89)</f>
        <v>0</v>
      </c>
      <c r="I87" s="199">
        <f>SUM(I88:I89)</f>
        <v>0</v>
      </c>
      <c r="J87" s="200">
        <f t="shared" si="9"/>
        <v>100083</v>
      </c>
      <c r="K87" s="201">
        <f t="shared" si="12"/>
        <v>134.64684515000673</v>
      </c>
      <c r="L87" s="212"/>
      <c r="M87" s="215"/>
    </row>
    <row r="88" spans="2:13">
      <c r="B88" s="194">
        <v>722515</v>
      </c>
      <c r="C88" s="213" t="s">
        <v>355</v>
      </c>
      <c r="D88" s="206">
        <v>3730</v>
      </c>
      <c r="E88" s="197">
        <v>3011</v>
      </c>
      <c r="F88" s="198">
        <v>4215</v>
      </c>
      <c r="G88" s="199"/>
      <c r="H88" s="199"/>
      <c r="I88" s="199"/>
      <c r="J88" s="200">
        <f t="shared" si="9"/>
        <v>4215</v>
      </c>
      <c r="K88" s="201">
        <f t="shared" si="12"/>
        <v>113.00268096514745</v>
      </c>
      <c r="L88" s="212"/>
      <c r="M88" s="215"/>
    </row>
    <row r="89" spans="2:13">
      <c r="B89" s="194">
        <v>722516</v>
      </c>
      <c r="C89" s="213" t="s">
        <v>354</v>
      </c>
      <c r="D89" s="206">
        <v>70600</v>
      </c>
      <c r="E89" s="197">
        <v>68477</v>
      </c>
      <c r="F89" s="198">
        <v>95868</v>
      </c>
      <c r="G89" s="199"/>
      <c r="H89" s="199"/>
      <c r="I89" s="199"/>
      <c r="J89" s="200">
        <f t="shared" si="9"/>
        <v>95868</v>
      </c>
      <c r="K89" s="201">
        <f t="shared" si="12"/>
        <v>135.79036827195466</v>
      </c>
      <c r="L89" s="212"/>
      <c r="M89" s="215"/>
    </row>
    <row r="90" spans="2:13">
      <c r="B90" s="194">
        <v>722520</v>
      </c>
      <c r="C90" s="213" t="s">
        <v>353</v>
      </c>
      <c r="D90" s="206">
        <v>161646</v>
      </c>
      <c r="E90" s="216">
        <f>SUM(E91:E96)</f>
        <v>41281</v>
      </c>
      <c r="F90" s="198">
        <f>SUM(F91:F96)</f>
        <v>0</v>
      </c>
      <c r="G90" s="199">
        <f>SUM(G91:G96)</f>
        <v>0</v>
      </c>
      <c r="H90" s="199">
        <f>SUM(H91:H96)</f>
        <v>142995</v>
      </c>
      <c r="I90" s="199">
        <f>SUM(I91:I96)</f>
        <v>0</v>
      </c>
      <c r="J90" s="200">
        <f t="shared" si="9"/>
        <v>142995</v>
      </c>
      <c r="K90" s="201">
        <f t="shared" si="12"/>
        <v>88.461823985746634</v>
      </c>
      <c r="L90" s="212"/>
      <c r="M90" s="215"/>
    </row>
    <row r="91" spans="2:13">
      <c r="B91" s="194">
        <v>722521</v>
      </c>
      <c r="C91" s="213" t="s">
        <v>352</v>
      </c>
      <c r="D91" s="206">
        <v>122922</v>
      </c>
      <c r="E91" s="197">
        <v>21545</v>
      </c>
      <c r="F91" s="198">
        <v>0</v>
      </c>
      <c r="G91" s="199"/>
      <c r="H91" s="199">
        <v>75200</v>
      </c>
      <c r="I91" s="199"/>
      <c r="J91" s="200">
        <f t="shared" si="9"/>
        <v>75200</v>
      </c>
      <c r="K91" s="201">
        <f t="shared" si="12"/>
        <v>61.177006557003629</v>
      </c>
      <c r="L91" s="212"/>
      <c r="M91" s="215"/>
    </row>
    <row r="92" spans="2:13">
      <c r="B92" s="194">
        <v>722522</v>
      </c>
      <c r="C92" s="213" t="s">
        <v>351</v>
      </c>
      <c r="D92" s="206">
        <v>5826</v>
      </c>
      <c r="E92" s="197">
        <v>2945</v>
      </c>
      <c r="F92" s="198">
        <v>0</v>
      </c>
      <c r="G92" s="199"/>
      <c r="H92" s="199">
        <v>9123</v>
      </c>
      <c r="I92" s="199"/>
      <c r="J92" s="200">
        <f t="shared" si="9"/>
        <v>9123</v>
      </c>
      <c r="K92" s="201">
        <f t="shared" si="12"/>
        <v>156.5911431513903</v>
      </c>
      <c r="L92" s="212"/>
      <c r="M92" s="215"/>
    </row>
    <row r="93" spans="2:13" ht="11.1" customHeight="1">
      <c r="B93" s="194">
        <v>722523</v>
      </c>
      <c r="C93" s="213" t="s">
        <v>350</v>
      </c>
      <c r="D93" s="206">
        <v>1388</v>
      </c>
      <c r="E93" s="197">
        <v>6</v>
      </c>
      <c r="F93" s="198">
        <v>0</v>
      </c>
      <c r="G93" s="199"/>
      <c r="H93" s="199">
        <v>200</v>
      </c>
      <c r="I93" s="199"/>
      <c r="J93" s="200">
        <f t="shared" si="9"/>
        <v>200</v>
      </c>
      <c r="K93" s="201">
        <f t="shared" si="12"/>
        <v>14.409221902017292</v>
      </c>
      <c r="L93" s="212"/>
      <c r="M93" s="215"/>
    </row>
    <row r="94" spans="2:13">
      <c r="B94" s="194">
        <v>722525</v>
      </c>
      <c r="C94" s="213" t="s">
        <v>349</v>
      </c>
      <c r="D94" s="206">
        <v>1100</v>
      </c>
      <c r="E94" s="197">
        <v>98</v>
      </c>
      <c r="F94" s="198">
        <v>0</v>
      </c>
      <c r="G94" s="199"/>
      <c r="H94" s="199">
        <v>300</v>
      </c>
      <c r="I94" s="199"/>
      <c r="J94" s="200">
        <f t="shared" si="9"/>
        <v>300</v>
      </c>
      <c r="K94" s="201">
        <f t="shared" si="12"/>
        <v>27.27272727272727</v>
      </c>
      <c r="L94" s="212"/>
      <c r="M94" s="215"/>
    </row>
    <row r="95" spans="2:13">
      <c r="B95" s="194">
        <v>722528</v>
      </c>
      <c r="C95" s="213" t="s">
        <v>348</v>
      </c>
      <c r="D95" s="206">
        <v>1100</v>
      </c>
      <c r="E95" s="197">
        <v>91</v>
      </c>
      <c r="F95" s="198">
        <v>0</v>
      </c>
      <c r="G95" s="199"/>
      <c r="H95" s="199">
        <v>200</v>
      </c>
      <c r="I95" s="199"/>
      <c r="J95" s="200">
        <f t="shared" si="9"/>
        <v>200</v>
      </c>
      <c r="K95" s="201">
        <f t="shared" ref="K95:K108" si="13">J95/D95*100</f>
        <v>18.181818181818183</v>
      </c>
      <c r="L95" s="212"/>
      <c r="M95" s="215"/>
    </row>
    <row r="96" spans="2:13">
      <c r="B96" s="194">
        <v>722529</v>
      </c>
      <c r="C96" s="213" t="s">
        <v>347</v>
      </c>
      <c r="D96" s="206">
        <v>29310</v>
      </c>
      <c r="E96" s="197">
        <v>16596</v>
      </c>
      <c r="F96" s="198">
        <v>0</v>
      </c>
      <c r="G96" s="199"/>
      <c r="H96" s="199">
        <v>57972</v>
      </c>
      <c r="I96" s="199"/>
      <c r="J96" s="200">
        <f t="shared" si="9"/>
        <v>57972</v>
      </c>
      <c r="K96" s="201">
        <f t="shared" si="13"/>
        <v>197.78915046059365</v>
      </c>
      <c r="L96" s="212"/>
      <c r="M96" s="215"/>
    </row>
    <row r="97" spans="2:13">
      <c r="B97" s="194">
        <v>722530</v>
      </c>
      <c r="C97" s="213" t="s">
        <v>346</v>
      </c>
      <c r="D97" s="206">
        <v>101559</v>
      </c>
      <c r="E97" s="216">
        <f>SUM(E98:E99)</f>
        <v>75865</v>
      </c>
      <c r="F97" s="198">
        <f>SUM(F98:F99)</f>
        <v>0</v>
      </c>
      <c r="G97" s="199">
        <f>SUM(G98:G99)</f>
        <v>0</v>
      </c>
      <c r="H97" s="199">
        <f>SUM(H98:H99)</f>
        <v>106211</v>
      </c>
      <c r="I97" s="199">
        <f>SUM(I98:I99)</f>
        <v>0</v>
      </c>
      <c r="J97" s="200">
        <f t="shared" si="9"/>
        <v>106211</v>
      </c>
      <c r="K97" s="201">
        <f t="shared" si="13"/>
        <v>104.58058862336179</v>
      </c>
      <c r="L97" s="212"/>
      <c r="M97" s="215"/>
    </row>
    <row r="98" spans="2:13">
      <c r="B98" s="194">
        <v>722531</v>
      </c>
      <c r="C98" s="213" t="s">
        <v>345</v>
      </c>
      <c r="D98" s="206">
        <v>28672</v>
      </c>
      <c r="E98" s="197">
        <v>20445</v>
      </c>
      <c r="F98" s="198">
        <v>0</v>
      </c>
      <c r="G98" s="199"/>
      <c r="H98" s="199">
        <v>28623</v>
      </c>
      <c r="I98" s="199"/>
      <c r="J98" s="200">
        <f t="shared" si="9"/>
        <v>28623</v>
      </c>
      <c r="K98" s="201">
        <f t="shared" si="13"/>
        <v>99.8291015625</v>
      </c>
      <c r="L98" s="212"/>
      <c r="M98" s="215"/>
    </row>
    <row r="99" spans="2:13">
      <c r="B99" s="194">
        <v>722532</v>
      </c>
      <c r="C99" s="213" t="s">
        <v>344</v>
      </c>
      <c r="D99" s="206">
        <v>72887</v>
      </c>
      <c r="E99" s="197">
        <v>55420</v>
      </c>
      <c r="F99" s="198">
        <v>0</v>
      </c>
      <c r="G99" s="199"/>
      <c r="H99" s="199">
        <v>77588</v>
      </c>
      <c r="I99" s="199"/>
      <c r="J99" s="200">
        <f t="shared" si="9"/>
        <v>77588</v>
      </c>
      <c r="K99" s="201">
        <f t="shared" si="13"/>
        <v>106.4497098247973</v>
      </c>
      <c r="L99" s="212"/>
      <c r="M99" s="215"/>
    </row>
    <row r="100" spans="2:13">
      <c r="B100" s="194">
        <v>722580</v>
      </c>
      <c r="C100" s="213" t="s">
        <v>343</v>
      </c>
      <c r="D100" s="206">
        <v>209541</v>
      </c>
      <c r="E100" s="216">
        <f>SUM(E101:E104)</f>
        <v>47151</v>
      </c>
      <c r="F100" s="198">
        <f>SUM(F101:F104)</f>
        <v>0</v>
      </c>
      <c r="G100" s="199">
        <f>SUM(G101:G104)</f>
        <v>0</v>
      </c>
      <c r="H100" s="199">
        <f>SUM(H101:H104)</f>
        <v>259600</v>
      </c>
      <c r="I100" s="199">
        <f>SUM(I101:I104)</f>
        <v>0</v>
      </c>
      <c r="J100" s="200">
        <f t="shared" si="9"/>
        <v>259600</v>
      </c>
      <c r="K100" s="201">
        <f t="shared" si="13"/>
        <v>123.88983540214087</v>
      </c>
      <c r="L100" s="212"/>
      <c r="M100" s="215"/>
    </row>
    <row r="101" spans="2:13" ht="19.5">
      <c r="B101" s="194">
        <v>722581</v>
      </c>
      <c r="C101" s="223" t="s">
        <v>342</v>
      </c>
      <c r="D101" s="206">
        <v>201000</v>
      </c>
      <c r="E101" s="197">
        <v>46100</v>
      </c>
      <c r="F101" s="198">
        <v>0</v>
      </c>
      <c r="G101" s="199"/>
      <c r="H101" s="199">
        <v>252102</v>
      </c>
      <c r="I101" s="199"/>
      <c r="J101" s="200">
        <f t="shared" si="9"/>
        <v>252102</v>
      </c>
      <c r="K101" s="201">
        <f t="shared" si="13"/>
        <v>125.42388059701493</v>
      </c>
      <c r="L101" s="212"/>
      <c r="M101" s="215"/>
    </row>
    <row r="102" spans="2:13">
      <c r="B102" s="194">
        <v>722582</v>
      </c>
      <c r="C102" s="213" t="s">
        <v>341</v>
      </c>
      <c r="D102" s="206">
        <v>5500</v>
      </c>
      <c r="E102" s="197">
        <v>985</v>
      </c>
      <c r="F102" s="198">
        <v>0</v>
      </c>
      <c r="G102" s="199"/>
      <c r="H102" s="199">
        <v>7306</v>
      </c>
      <c r="I102" s="199"/>
      <c r="J102" s="200">
        <f t="shared" si="9"/>
        <v>7306</v>
      </c>
      <c r="K102" s="201">
        <f t="shared" si="13"/>
        <v>132.83636363636364</v>
      </c>
      <c r="L102" s="212"/>
      <c r="M102" s="215"/>
    </row>
    <row r="103" spans="2:13">
      <c r="B103" s="194">
        <v>722583</v>
      </c>
      <c r="C103" s="213" t="s">
        <v>340</v>
      </c>
      <c r="D103" s="206">
        <v>2600</v>
      </c>
      <c r="E103" s="197">
        <v>66</v>
      </c>
      <c r="F103" s="198">
        <v>0</v>
      </c>
      <c r="G103" s="199"/>
      <c r="H103" s="199">
        <v>192</v>
      </c>
      <c r="I103" s="199"/>
      <c r="J103" s="200">
        <f t="shared" si="9"/>
        <v>192</v>
      </c>
      <c r="K103" s="201">
        <f t="shared" si="13"/>
        <v>7.384615384615385</v>
      </c>
      <c r="L103" s="212"/>
      <c r="M103" s="215"/>
    </row>
    <row r="104" spans="2:13" s="211" customFormat="1">
      <c r="B104" s="194">
        <v>722584</v>
      </c>
      <c r="C104" s="213" t="s">
        <v>339</v>
      </c>
      <c r="D104" s="206">
        <v>441</v>
      </c>
      <c r="E104" s="197">
        <v>0</v>
      </c>
      <c r="F104" s="198">
        <v>0</v>
      </c>
      <c r="G104" s="199"/>
      <c r="H104" s="199">
        <v>0</v>
      </c>
      <c r="I104" s="199"/>
      <c r="J104" s="200">
        <f t="shared" si="9"/>
        <v>0</v>
      </c>
      <c r="K104" s="201">
        <f t="shared" si="13"/>
        <v>0</v>
      </c>
      <c r="L104" s="210"/>
      <c r="M104" s="215"/>
    </row>
    <row r="105" spans="2:13">
      <c r="B105" s="207">
        <v>722600</v>
      </c>
      <c r="C105" s="208" t="s">
        <v>338</v>
      </c>
      <c r="D105" s="196">
        <v>192645</v>
      </c>
      <c r="E105" s="204">
        <f>SUM(E106+E110+E111)</f>
        <v>105792</v>
      </c>
      <c r="F105" s="205">
        <f>SUM(F106+F110+F111)</f>
        <v>91194</v>
      </c>
      <c r="G105" s="200">
        <f>SUM(G106+G110+G111)</f>
        <v>0</v>
      </c>
      <c r="H105" s="200">
        <f>SUM(H106+H110+H111)</f>
        <v>56916</v>
      </c>
      <c r="I105" s="200">
        <f>SUM(I106+I110+I111)</f>
        <v>0</v>
      </c>
      <c r="J105" s="200">
        <f t="shared" si="9"/>
        <v>148110</v>
      </c>
      <c r="K105" s="201">
        <f t="shared" si="13"/>
        <v>76.882348360974845</v>
      </c>
      <c r="L105" s="212"/>
      <c r="M105" s="215"/>
    </row>
    <row r="106" spans="2:13">
      <c r="B106" s="194">
        <v>722610</v>
      </c>
      <c r="C106" s="213" t="s">
        <v>337</v>
      </c>
      <c r="D106" s="206">
        <v>124174</v>
      </c>
      <c r="E106" s="216">
        <f>SUM(E107:E109)</f>
        <v>55323</v>
      </c>
      <c r="F106" s="198">
        <f>SUM(F107:F109)</f>
        <v>20537</v>
      </c>
      <c r="G106" s="199">
        <f>SUM(G107:G109)</f>
        <v>0</v>
      </c>
      <c r="H106" s="199">
        <f>SUM(H107:H109)</f>
        <v>56916</v>
      </c>
      <c r="I106" s="199">
        <f>SUM(I107:I109)</f>
        <v>0</v>
      </c>
      <c r="J106" s="200">
        <f t="shared" si="9"/>
        <v>77453</v>
      </c>
      <c r="K106" s="201">
        <f t="shared" si="13"/>
        <v>62.374571166266691</v>
      </c>
      <c r="L106" s="212"/>
      <c r="M106" s="215"/>
    </row>
    <row r="107" spans="2:13">
      <c r="B107" s="194">
        <v>722611</v>
      </c>
      <c r="C107" s="213" t="s">
        <v>336</v>
      </c>
      <c r="D107" s="206">
        <v>24048</v>
      </c>
      <c r="E107" s="197">
        <v>14669</v>
      </c>
      <c r="F107" s="198">
        <v>20537</v>
      </c>
      <c r="G107" s="199"/>
      <c r="H107" s="199"/>
      <c r="I107" s="199"/>
      <c r="J107" s="200">
        <f t="shared" si="9"/>
        <v>20537</v>
      </c>
      <c r="K107" s="201">
        <f t="shared" si="13"/>
        <v>85.400033266799738</v>
      </c>
      <c r="L107" s="212"/>
      <c r="M107" s="215"/>
    </row>
    <row r="108" spans="2:13">
      <c r="B108" s="194">
        <v>722611</v>
      </c>
      <c r="C108" s="213" t="s">
        <v>335</v>
      </c>
      <c r="D108" s="206">
        <v>100000</v>
      </c>
      <c r="E108" s="197">
        <v>40654</v>
      </c>
      <c r="F108" s="198">
        <v>0</v>
      </c>
      <c r="G108" s="199"/>
      <c r="H108" s="199">
        <v>56916</v>
      </c>
      <c r="I108" s="199"/>
      <c r="J108" s="200">
        <f t="shared" si="9"/>
        <v>56916</v>
      </c>
      <c r="K108" s="201">
        <f t="shared" si="13"/>
        <v>56.915999999999997</v>
      </c>
      <c r="L108" s="212"/>
      <c r="M108" s="215"/>
    </row>
    <row r="109" spans="2:13">
      <c r="B109" s="194">
        <v>722612</v>
      </c>
      <c r="C109" s="213" t="s">
        <v>334</v>
      </c>
      <c r="D109" s="206">
        <v>126</v>
      </c>
      <c r="E109" s="197">
        <v>0</v>
      </c>
      <c r="F109" s="198">
        <v>0</v>
      </c>
      <c r="G109" s="199"/>
      <c r="H109" s="199"/>
      <c r="I109" s="199"/>
      <c r="J109" s="200">
        <f t="shared" si="9"/>
        <v>0</v>
      </c>
      <c r="K109" s="201">
        <f t="shared" ref="K109:K127" si="14">J109/D109*100</f>
        <v>0</v>
      </c>
      <c r="L109" s="212"/>
      <c r="M109" s="215"/>
    </row>
    <row r="110" spans="2:13">
      <c r="B110" s="194">
        <v>722620</v>
      </c>
      <c r="C110" s="213" t="s">
        <v>333</v>
      </c>
      <c r="D110" s="206">
        <v>100</v>
      </c>
      <c r="E110" s="197">
        <v>0</v>
      </c>
      <c r="F110" s="198">
        <v>0</v>
      </c>
      <c r="G110" s="199"/>
      <c r="H110" s="199"/>
      <c r="I110" s="199"/>
      <c r="J110" s="200">
        <f t="shared" si="9"/>
        <v>0</v>
      </c>
      <c r="K110" s="201">
        <f t="shared" si="14"/>
        <v>0</v>
      </c>
      <c r="L110" s="212"/>
      <c r="M110" s="215"/>
    </row>
    <row r="111" spans="2:13" s="211" customFormat="1">
      <c r="B111" s="194">
        <v>722630</v>
      </c>
      <c r="C111" s="213" t="s">
        <v>332</v>
      </c>
      <c r="D111" s="206">
        <v>68371</v>
      </c>
      <c r="E111" s="197">
        <v>50469</v>
      </c>
      <c r="F111" s="198">
        <v>70657</v>
      </c>
      <c r="G111" s="199"/>
      <c r="H111" s="199"/>
      <c r="I111" s="199"/>
      <c r="J111" s="200">
        <f t="shared" si="9"/>
        <v>70657</v>
      </c>
      <c r="K111" s="201">
        <f t="shared" si="14"/>
        <v>103.34352283863042</v>
      </c>
      <c r="L111" s="210"/>
      <c r="M111" s="215"/>
    </row>
    <row r="112" spans="2:13">
      <c r="B112" s="207">
        <v>722700</v>
      </c>
      <c r="C112" s="208" t="s">
        <v>331</v>
      </c>
      <c r="D112" s="196">
        <v>200</v>
      </c>
      <c r="E112" s="204">
        <f>SUM(E113:E114)</f>
        <v>1970</v>
      </c>
      <c r="F112" s="205">
        <f>SUM(F113:F114)</f>
        <v>2758</v>
      </c>
      <c r="G112" s="200">
        <f>SUM(G113:G114)</f>
        <v>0</v>
      </c>
      <c r="H112" s="200">
        <f>SUM(H113:H114)</f>
        <v>0</v>
      </c>
      <c r="I112" s="200">
        <f>SUM(I113:I114)</f>
        <v>0</v>
      </c>
      <c r="J112" s="200">
        <f t="shared" si="9"/>
        <v>2758</v>
      </c>
      <c r="K112" s="201">
        <f t="shared" si="14"/>
        <v>1379</v>
      </c>
      <c r="L112" s="212"/>
      <c r="M112" s="215"/>
    </row>
    <row r="113" spans="2:13">
      <c r="B113" s="194">
        <v>722750</v>
      </c>
      <c r="C113" s="213" t="s">
        <v>330</v>
      </c>
      <c r="D113" s="206">
        <v>100</v>
      </c>
      <c r="E113" s="197">
        <v>0</v>
      </c>
      <c r="F113" s="198">
        <v>0</v>
      </c>
      <c r="G113" s="199"/>
      <c r="H113" s="199"/>
      <c r="I113" s="199"/>
      <c r="J113" s="200">
        <f t="shared" si="9"/>
        <v>0</v>
      </c>
      <c r="K113" s="201">
        <f t="shared" si="14"/>
        <v>0</v>
      </c>
      <c r="L113" s="212"/>
      <c r="M113" s="215"/>
    </row>
    <row r="114" spans="2:13">
      <c r="B114" s="194">
        <v>722790</v>
      </c>
      <c r="C114" s="213" t="s">
        <v>329</v>
      </c>
      <c r="D114" s="206">
        <v>100</v>
      </c>
      <c r="E114" s="197">
        <v>1970</v>
      </c>
      <c r="F114" s="198">
        <v>2758</v>
      </c>
      <c r="G114" s="199"/>
      <c r="H114" s="199"/>
      <c r="I114" s="199"/>
      <c r="J114" s="200">
        <f t="shared" si="9"/>
        <v>2758</v>
      </c>
      <c r="K114" s="201">
        <f t="shared" si="14"/>
        <v>2758</v>
      </c>
      <c r="L114" s="212"/>
      <c r="M114" s="215"/>
    </row>
    <row r="115" spans="2:13">
      <c r="B115" s="207">
        <v>723000</v>
      </c>
      <c r="C115" s="208" t="s">
        <v>328</v>
      </c>
      <c r="D115" s="196">
        <v>2996</v>
      </c>
      <c r="E115" s="204">
        <f>E116</f>
        <v>1258</v>
      </c>
      <c r="F115" s="205">
        <f>F116</f>
        <v>1761</v>
      </c>
      <c r="G115" s="200">
        <f>G116</f>
        <v>0</v>
      </c>
      <c r="H115" s="200">
        <f>H116</f>
        <v>0</v>
      </c>
      <c r="I115" s="200">
        <f>I116</f>
        <v>0</v>
      </c>
      <c r="J115" s="200">
        <f t="shared" ref="J115:J156" si="15">F115+G115+H115+I115</f>
        <v>1761</v>
      </c>
      <c r="K115" s="201">
        <f t="shared" si="14"/>
        <v>58.778371161548733</v>
      </c>
      <c r="L115" s="212"/>
      <c r="M115" s="215"/>
    </row>
    <row r="116" spans="2:13" ht="10.15" customHeight="1">
      <c r="B116" s="194">
        <v>723130</v>
      </c>
      <c r="C116" s="213" t="s">
        <v>327</v>
      </c>
      <c r="D116" s="206">
        <v>2996</v>
      </c>
      <c r="E116" s="197">
        <v>1258</v>
      </c>
      <c r="F116" s="198">
        <v>1761</v>
      </c>
      <c r="G116" s="199"/>
      <c r="H116" s="199"/>
      <c r="I116" s="199"/>
      <c r="J116" s="200">
        <f t="shared" si="15"/>
        <v>1761</v>
      </c>
      <c r="K116" s="201">
        <f t="shared" si="14"/>
        <v>58.778371161548733</v>
      </c>
      <c r="L116" s="212"/>
      <c r="M116" s="215"/>
    </row>
    <row r="117" spans="2:13" s="211" customFormat="1">
      <c r="B117" s="194"/>
      <c r="C117" s="213"/>
      <c r="D117" s="206">
        <v>0</v>
      </c>
      <c r="E117" s="197"/>
      <c r="F117" s="198"/>
      <c r="G117" s="199"/>
      <c r="H117" s="199"/>
      <c r="I117" s="199"/>
      <c r="J117" s="200">
        <f t="shared" si="15"/>
        <v>0</v>
      </c>
      <c r="K117" s="201" t="e">
        <f t="shared" si="14"/>
        <v>#DIV/0!</v>
      </c>
      <c r="L117" s="210"/>
      <c r="M117" s="215"/>
    </row>
    <row r="118" spans="2:13">
      <c r="B118" s="207">
        <v>730000</v>
      </c>
      <c r="C118" s="208" t="s">
        <v>326</v>
      </c>
      <c r="D118" s="196">
        <v>1990605</v>
      </c>
      <c r="E118" s="204">
        <f>E119+E120+E141</f>
        <v>1607713</v>
      </c>
      <c r="F118" s="205">
        <f>F119+F120+F141</f>
        <v>0</v>
      </c>
      <c r="G118" s="200">
        <f>G119+G120+G141</f>
        <v>0</v>
      </c>
      <c r="H118" s="200">
        <f>H119+H120+H141</f>
        <v>1960855</v>
      </c>
      <c r="I118" s="200">
        <f>I119+I120+I141</f>
        <v>105000</v>
      </c>
      <c r="J118" s="200">
        <f t="shared" si="15"/>
        <v>2065855</v>
      </c>
      <c r="K118" s="201">
        <f t="shared" si="14"/>
        <v>103.7802577608315</v>
      </c>
      <c r="L118" s="212"/>
      <c r="M118" s="215"/>
    </row>
    <row r="119" spans="2:13">
      <c r="B119" s="194">
        <v>731000</v>
      </c>
      <c r="C119" s="213" t="s">
        <v>325</v>
      </c>
      <c r="D119" s="206">
        <v>0</v>
      </c>
      <c r="E119" s="197"/>
      <c r="F119" s="198">
        <v>0</v>
      </c>
      <c r="G119" s="199"/>
      <c r="H119" s="199"/>
      <c r="I119" s="199"/>
      <c r="J119" s="200">
        <f t="shared" si="15"/>
        <v>0</v>
      </c>
      <c r="K119" s="201" t="e">
        <f t="shared" si="14"/>
        <v>#DIV/0!</v>
      </c>
      <c r="L119" s="212"/>
      <c r="M119" s="215"/>
    </row>
    <row r="120" spans="2:13">
      <c r="B120" s="194">
        <v>732000</v>
      </c>
      <c r="C120" s="213" t="s">
        <v>324</v>
      </c>
      <c r="D120" s="206">
        <v>1915305</v>
      </c>
      <c r="E120" s="216">
        <f>SUM(E121:E139)</f>
        <v>1532413</v>
      </c>
      <c r="F120" s="198">
        <f>SUM(F121:F139)</f>
        <v>0</v>
      </c>
      <c r="G120" s="199">
        <f>SUM(G121:G139)</f>
        <v>0</v>
      </c>
      <c r="H120" s="199">
        <f>SUM(H121:H139)</f>
        <v>1960855</v>
      </c>
      <c r="I120" s="199">
        <f>SUM(I121:I139)</f>
        <v>0</v>
      </c>
      <c r="J120" s="200">
        <f t="shared" si="15"/>
        <v>1960855</v>
      </c>
      <c r="K120" s="201">
        <f t="shared" si="14"/>
        <v>102.37821130316058</v>
      </c>
      <c r="L120" s="212"/>
      <c r="M120" s="215"/>
    </row>
    <row r="121" spans="2:13" ht="20.25" customHeight="1">
      <c r="B121" s="194">
        <v>732111</v>
      </c>
      <c r="C121" s="213" t="s">
        <v>323</v>
      </c>
      <c r="D121" s="224">
        <v>5000</v>
      </c>
      <c r="E121" s="216">
        <v>0</v>
      </c>
      <c r="F121" s="198">
        <v>0</v>
      </c>
      <c r="G121" s="199"/>
      <c r="H121" s="199">
        <v>5000</v>
      </c>
      <c r="I121" s="199"/>
      <c r="J121" s="200">
        <f t="shared" si="15"/>
        <v>5000</v>
      </c>
      <c r="K121" s="201">
        <f t="shared" si="14"/>
        <v>100</v>
      </c>
      <c r="L121" s="212"/>
      <c r="M121" s="215"/>
    </row>
    <row r="122" spans="2:13" ht="19.5">
      <c r="B122" s="194">
        <v>732111</v>
      </c>
      <c r="C122" s="225" t="s">
        <v>322</v>
      </c>
      <c r="D122" s="224">
        <v>0</v>
      </c>
      <c r="E122" s="216">
        <v>0</v>
      </c>
      <c r="F122" s="198"/>
      <c r="G122" s="199"/>
      <c r="H122" s="199">
        <v>0</v>
      </c>
      <c r="I122" s="199"/>
      <c r="J122" s="200">
        <f t="shared" si="15"/>
        <v>0</v>
      </c>
      <c r="K122" s="201" t="e">
        <f t="shared" si="14"/>
        <v>#DIV/0!</v>
      </c>
      <c r="L122" s="212"/>
      <c r="M122" s="215"/>
    </row>
    <row r="123" spans="2:13">
      <c r="B123" s="194">
        <v>732112</v>
      </c>
      <c r="C123" s="213" t="s">
        <v>321</v>
      </c>
      <c r="D123" s="206">
        <v>15000</v>
      </c>
      <c r="E123" s="197"/>
      <c r="F123" s="198">
        <v>0</v>
      </c>
      <c r="G123" s="199"/>
      <c r="H123" s="199">
        <v>26000</v>
      </c>
      <c r="I123" s="199"/>
      <c r="J123" s="200">
        <f t="shared" si="15"/>
        <v>26000</v>
      </c>
      <c r="K123" s="201">
        <f t="shared" si="14"/>
        <v>173.33333333333334</v>
      </c>
      <c r="L123" s="212"/>
      <c r="M123" s="215"/>
    </row>
    <row r="124" spans="2:13">
      <c r="B124" s="194">
        <v>732112</v>
      </c>
      <c r="C124" s="213" t="s">
        <v>320</v>
      </c>
      <c r="D124" s="206">
        <v>1377</v>
      </c>
      <c r="E124" s="197">
        <v>1033</v>
      </c>
      <c r="F124" s="198"/>
      <c r="G124" s="199"/>
      <c r="H124" s="199">
        <v>1377</v>
      </c>
      <c r="I124" s="199"/>
      <c r="J124" s="200">
        <f t="shared" si="15"/>
        <v>1377</v>
      </c>
      <c r="K124" s="201">
        <f t="shared" si="14"/>
        <v>100</v>
      </c>
      <c r="L124" s="212"/>
      <c r="M124" s="215"/>
    </row>
    <row r="125" spans="2:13" ht="23.25" customHeight="1">
      <c r="B125" s="194">
        <v>732112</v>
      </c>
      <c r="C125" s="223" t="s">
        <v>319</v>
      </c>
      <c r="D125" s="206">
        <v>350000</v>
      </c>
      <c r="E125" s="197">
        <v>369999</v>
      </c>
      <c r="F125" s="198"/>
      <c r="G125" s="199"/>
      <c r="H125" s="199">
        <v>518000</v>
      </c>
      <c r="I125" s="199"/>
      <c r="J125" s="200">
        <f t="shared" si="15"/>
        <v>518000</v>
      </c>
      <c r="K125" s="201">
        <f t="shared" si="14"/>
        <v>148</v>
      </c>
      <c r="L125" s="212"/>
      <c r="M125" s="215"/>
    </row>
    <row r="126" spans="2:13" ht="21" customHeight="1">
      <c r="B126" s="194">
        <v>732112</v>
      </c>
      <c r="C126" s="213" t="s">
        <v>318</v>
      </c>
      <c r="D126" s="206">
        <v>0</v>
      </c>
      <c r="E126" s="197">
        <v>0</v>
      </c>
      <c r="F126" s="198"/>
      <c r="G126" s="199"/>
      <c r="H126" s="199">
        <v>0</v>
      </c>
      <c r="I126" s="199"/>
      <c r="J126" s="200">
        <f t="shared" si="15"/>
        <v>0</v>
      </c>
      <c r="K126" s="201" t="e">
        <f t="shared" si="14"/>
        <v>#DIV/0!</v>
      </c>
      <c r="L126" s="212"/>
      <c r="M126" s="215"/>
    </row>
    <row r="127" spans="2:13" ht="19.5">
      <c r="B127" s="194">
        <v>732112</v>
      </c>
      <c r="C127" s="223" t="s">
        <v>317</v>
      </c>
      <c r="D127" s="206">
        <v>30000</v>
      </c>
      <c r="E127" s="197"/>
      <c r="F127" s="198"/>
      <c r="G127" s="199"/>
      <c r="H127" s="199">
        <v>20000</v>
      </c>
      <c r="I127" s="199"/>
      <c r="J127" s="200">
        <f t="shared" si="15"/>
        <v>20000</v>
      </c>
      <c r="K127" s="201">
        <f t="shared" si="14"/>
        <v>66.666666666666657</v>
      </c>
      <c r="L127" s="210"/>
      <c r="M127" s="215"/>
    </row>
    <row r="128" spans="2:13">
      <c r="B128" s="194">
        <v>732114</v>
      </c>
      <c r="C128" s="213" t="s">
        <v>316</v>
      </c>
      <c r="D128" s="206">
        <v>1100000</v>
      </c>
      <c r="E128" s="197">
        <v>934233</v>
      </c>
      <c r="F128" s="198">
        <v>0</v>
      </c>
      <c r="G128" s="199"/>
      <c r="H128" s="199">
        <v>1307926</v>
      </c>
      <c r="I128" s="199"/>
      <c r="J128" s="200">
        <f t="shared" si="15"/>
        <v>1307926</v>
      </c>
      <c r="K128" s="201">
        <f>J128/D128*100</f>
        <v>118.90236363636365</v>
      </c>
      <c r="L128" s="212"/>
      <c r="M128" s="215"/>
    </row>
    <row r="129" spans="2:13" ht="19.5">
      <c r="B129" s="194">
        <v>732114</v>
      </c>
      <c r="C129" s="223" t="s">
        <v>315</v>
      </c>
      <c r="D129" s="206">
        <v>36000</v>
      </c>
      <c r="E129" s="197">
        <v>36000</v>
      </c>
      <c r="F129" s="198">
        <v>0</v>
      </c>
      <c r="G129" s="199"/>
      <c r="H129" s="199"/>
      <c r="I129" s="199"/>
      <c r="J129" s="200">
        <f t="shared" si="15"/>
        <v>0</v>
      </c>
      <c r="K129" s="201">
        <f t="shared" ref="K129:K130" si="16">J129/D129*100</f>
        <v>0</v>
      </c>
      <c r="L129" s="212"/>
      <c r="M129" s="215"/>
    </row>
    <row r="130" spans="2:13">
      <c r="B130" s="194">
        <v>732114</v>
      </c>
      <c r="C130" s="213" t="s">
        <v>314</v>
      </c>
      <c r="D130" s="206">
        <v>27552</v>
      </c>
      <c r="E130" s="197">
        <v>0</v>
      </c>
      <c r="F130" s="198"/>
      <c r="G130" s="199"/>
      <c r="H130" s="199">
        <v>52552</v>
      </c>
      <c r="I130" s="199"/>
      <c r="J130" s="200">
        <f t="shared" si="15"/>
        <v>52552</v>
      </c>
      <c r="K130" s="201">
        <f t="shared" si="16"/>
        <v>190.73751451800231</v>
      </c>
      <c r="L130" s="212"/>
      <c r="M130" s="215"/>
    </row>
    <row r="131" spans="2:13" ht="19.5">
      <c r="B131" s="194">
        <v>732114</v>
      </c>
      <c r="C131" s="225" t="s">
        <v>439</v>
      </c>
      <c r="D131" s="206">
        <v>0</v>
      </c>
      <c r="E131" s="197">
        <v>2569</v>
      </c>
      <c r="F131" s="198"/>
      <c r="G131" s="199"/>
      <c r="H131" s="199"/>
      <c r="I131" s="199"/>
      <c r="J131" s="200">
        <f t="shared" si="15"/>
        <v>0</v>
      </c>
      <c r="K131" s="201" t="e">
        <f>J131/D131*100</f>
        <v>#DIV/0!</v>
      </c>
      <c r="L131" s="212"/>
      <c r="M131" s="215"/>
    </row>
    <row r="132" spans="2:13">
      <c r="B132" s="194">
        <v>732114</v>
      </c>
      <c r="C132" s="223" t="s">
        <v>313</v>
      </c>
      <c r="D132" s="206">
        <v>0</v>
      </c>
      <c r="E132" s="197">
        <v>0</v>
      </c>
      <c r="F132" s="198"/>
      <c r="G132" s="199"/>
      <c r="H132" s="199"/>
      <c r="I132" s="199"/>
      <c r="J132" s="200">
        <f t="shared" si="15"/>
        <v>0</v>
      </c>
      <c r="K132" s="201" t="e">
        <f t="shared" ref="K132:K140" si="17">J132/D132*100</f>
        <v>#DIV/0!</v>
      </c>
      <c r="L132" s="212"/>
      <c r="M132" s="215"/>
    </row>
    <row r="133" spans="2:13">
      <c r="B133" s="194">
        <v>732114</v>
      </c>
      <c r="C133" s="223" t="s">
        <v>312</v>
      </c>
      <c r="D133" s="206">
        <v>0</v>
      </c>
      <c r="E133" s="197">
        <v>0</v>
      </c>
      <c r="F133" s="198"/>
      <c r="G133" s="199"/>
      <c r="H133" s="199"/>
      <c r="I133" s="199"/>
      <c r="J133" s="200">
        <f t="shared" si="15"/>
        <v>0</v>
      </c>
      <c r="K133" s="201" t="e">
        <f t="shared" si="17"/>
        <v>#DIV/0!</v>
      </c>
      <c r="L133" s="212"/>
      <c r="M133" s="215"/>
    </row>
    <row r="134" spans="2:13" ht="19.5">
      <c r="B134" s="194">
        <v>732114</v>
      </c>
      <c r="C134" s="225" t="s">
        <v>311</v>
      </c>
      <c r="D134" s="206">
        <v>200000</v>
      </c>
      <c r="E134" s="197">
        <v>188579</v>
      </c>
      <c r="F134" s="198"/>
      <c r="G134" s="199"/>
      <c r="H134" s="199"/>
      <c r="I134" s="199"/>
      <c r="J134" s="200">
        <f t="shared" si="15"/>
        <v>0</v>
      </c>
      <c r="K134" s="201">
        <f t="shared" si="17"/>
        <v>0</v>
      </c>
      <c r="L134" s="212"/>
      <c r="M134" s="215"/>
    </row>
    <row r="135" spans="2:13">
      <c r="B135" s="194">
        <v>732114</v>
      </c>
      <c r="C135" s="223" t="s">
        <v>310</v>
      </c>
      <c r="D135" s="206">
        <v>30000</v>
      </c>
      <c r="E135" s="197"/>
      <c r="F135" s="198"/>
      <c r="G135" s="199"/>
      <c r="H135" s="199">
        <v>30000</v>
      </c>
      <c r="I135" s="199"/>
      <c r="J135" s="200">
        <f t="shared" si="15"/>
        <v>30000</v>
      </c>
      <c r="K135" s="201">
        <f t="shared" si="17"/>
        <v>100</v>
      </c>
      <c r="L135" s="210"/>
      <c r="M135" s="215"/>
    </row>
    <row r="136" spans="2:13">
      <c r="B136" s="194">
        <v>732114</v>
      </c>
      <c r="C136" s="223" t="s">
        <v>309</v>
      </c>
      <c r="D136" s="206">
        <v>40000</v>
      </c>
      <c r="E136" s="197"/>
      <c r="F136" s="198"/>
      <c r="G136" s="199"/>
      <c r="H136" s="199">
        <v>0</v>
      </c>
      <c r="I136" s="199"/>
      <c r="J136" s="200">
        <f t="shared" si="15"/>
        <v>0</v>
      </c>
      <c r="K136" s="201">
        <f t="shared" si="17"/>
        <v>0</v>
      </c>
      <c r="L136" s="212"/>
      <c r="M136" s="215"/>
    </row>
    <row r="137" spans="2:13" ht="19.5">
      <c r="B137" s="194">
        <v>732115</v>
      </c>
      <c r="C137" s="223" t="s">
        <v>308</v>
      </c>
      <c r="D137" s="206">
        <v>376</v>
      </c>
      <c r="E137" s="197"/>
      <c r="F137" s="198"/>
      <c r="G137" s="199"/>
      <c r="H137" s="199">
        <v>0</v>
      </c>
      <c r="I137" s="199"/>
      <c r="J137" s="200">
        <f t="shared" si="15"/>
        <v>0</v>
      </c>
      <c r="K137" s="201">
        <f t="shared" si="17"/>
        <v>0</v>
      </c>
      <c r="L137" s="212"/>
      <c r="M137" s="215"/>
    </row>
    <row r="138" spans="2:13" ht="19.5">
      <c r="B138" s="194">
        <v>732115</v>
      </c>
      <c r="C138" s="223" t="s">
        <v>307</v>
      </c>
      <c r="D138" s="206">
        <v>20000</v>
      </c>
      <c r="E138" s="197"/>
      <c r="F138" s="198"/>
      <c r="G138" s="199"/>
      <c r="H138" s="199">
        <v>0</v>
      </c>
      <c r="I138" s="199"/>
      <c r="J138" s="200">
        <f t="shared" si="15"/>
        <v>0</v>
      </c>
      <c r="K138" s="201">
        <f t="shared" si="17"/>
        <v>0</v>
      </c>
      <c r="L138" s="212"/>
      <c r="M138" s="215"/>
    </row>
    <row r="139" spans="2:13" ht="19.5">
      <c r="B139" s="194">
        <v>732116</v>
      </c>
      <c r="C139" s="223" t="s">
        <v>306</v>
      </c>
      <c r="D139" s="206">
        <v>60000</v>
      </c>
      <c r="E139" s="197"/>
      <c r="F139" s="198"/>
      <c r="G139" s="199"/>
      <c r="H139" s="199">
        <v>0</v>
      </c>
      <c r="I139" s="199"/>
      <c r="J139" s="200">
        <f t="shared" si="15"/>
        <v>0</v>
      </c>
      <c r="K139" s="201">
        <f t="shared" si="17"/>
        <v>0</v>
      </c>
      <c r="L139" s="212"/>
      <c r="M139" s="215"/>
    </row>
    <row r="140" spans="2:13">
      <c r="B140" s="194"/>
      <c r="C140" s="223"/>
      <c r="D140" s="206">
        <v>0</v>
      </c>
      <c r="E140" s="197"/>
      <c r="F140" s="198"/>
      <c r="G140" s="199"/>
      <c r="H140" s="199"/>
      <c r="I140" s="199"/>
      <c r="J140" s="200">
        <f t="shared" si="15"/>
        <v>0</v>
      </c>
      <c r="K140" s="201" t="e">
        <f t="shared" si="17"/>
        <v>#DIV/0!</v>
      </c>
      <c r="L140" s="212"/>
      <c r="M140" s="215"/>
    </row>
    <row r="141" spans="2:13">
      <c r="B141" s="207">
        <v>733000</v>
      </c>
      <c r="C141" s="208" t="s">
        <v>305</v>
      </c>
      <c r="D141" s="196">
        <v>75300</v>
      </c>
      <c r="E141" s="204">
        <f>SUM(E142:E145)</f>
        <v>75300</v>
      </c>
      <c r="F141" s="205">
        <f>SUM(F142:F145)</f>
        <v>0</v>
      </c>
      <c r="G141" s="200">
        <f>SUM(G142:G145)</f>
        <v>0</v>
      </c>
      <c r="H141" s="200">
        <f>SUM(H142:H145)</f>
        <v>0</v>
      </c>
      <c r="I141" s="200">
        <f>SUM(I142:I145)</f>
        <v>105000</v>
      </c>
      <c r="J141" s="200">
        <f t="shared" si="15"/>
        <v>105000</v>
      </c>
      <c r="K141" s="201">
        <f>J141/D141*100</f>
        <v>139.44223107569721</v>
      </c>
      <c r="L141" s="212"/>
      <c r="M141" s="215"/>
    </row>
    <row r="142" spans="2:13">
      <c r="B142" s="194"/>
      <c r="C142" s="213" t="s">
        <v>304</v>
      </c>
      <c r="D142" s="206">
        <v>40000</v>
      </c>
      <c r="E142" s="197">
        <v>50000</v>
      </c>
      <c r="F142" s="198"/>
      <c r="G142" s="199"/>
      <c r="H142" s="199"/>
      <c r="I142" s="199">
        <v>70000</v>
      </c>
      <c r="J142" s="200">
        <f t="shared" si="15"/>
        <v>70000</v>
      </c>
      <c r="K142" s="201">
        <f t="shared" ref="K142:K145" si="18">J142/D142*100</f>
        <v>175</v>
      </c>
      <c r="L142" s="212"/>
      <c r="M142" s="215"/>
    </row>
    <row r="143" spans="2:13" ht="10.5" customHeight="1">
      <c r="B143" s="194"/>
      <c r="C143" s="213" t="s">
        <v>440</v>
      </c>
      <c r="D143" s="206">
        <v>0</v>
      </c>
      <c r="E143" s="197">
        <v>10000</v>
      </c>
      <c r="F143" s="198">
        <v>0</v>
      </c>
      <c r="G143" s="199"/>
      <c r="H143" s="199"/>
      <c r="I143" s="199"/>
      <c r="J143" s="200">
        <f t="shared" si="15"/>
        <v>0</v>
      </c>
      <c r="K143" s="201" t="e">
        <f t="shared" si="18"/>
        <v>#DIV/0!</v>
      </c>
      <c r="L143" s="212"/>
      <c r="M143" s="215"/>
    </row>
    <row r="144" spans="2:13" ht="10.5" customHeight="1">
      <c r="B144" s="194"/>
      <c r="C144" s="213" t="s">
        <v>303</v>
      </c>
      <c r="D144" s="206">
        <v>20000</v>
      </c>
      <c r="E144" s="197">
        <v>0</v>
      </c>
      <c r="F144" s="198"/>
      <c r="G144" s="199"/>
      <c r="H144" s="199"/>
      <c r="I144" s="199">
        <v>20000</v>
      </c>
      <c r="J144" s="200">
        <f t="shared" si="15"/>
        <v>20000</v>
      </c>
      <c r="K144" s="201">
        <f t="shared" si="18"/>
        <v>100</v>
      </c>
      <c r="L144" s="212"/>
      <c r="M144" s="215"/>
    </row>
    <row r="145" spans="2:13" s="211" customFormat="1">
      <c r="B145" s="194">
        <v>733111</v>
      </c>
      <c r="C145" s="213" t="s">
        <v>302</v>
      </c>
      <c r="D145" s="206">
        <v>15300</v>
      </c>
      <c r="E145" s="197">
        <v>15300</v>
      </c>
      <c r="F145" s="198"/>
      <c r="G145" s="199"/>
      <c r="H145" s="199"/>
      <c r="I145" s="199">
        <v>15000</v>
      </c>
      <c r="J145" s="200">
        <f t="shared" si="15"/>
        <v>15000</v>
      </c>
      <c r="K145" s="201">
        <f t="shared" si="18"/>
        <v>98.039215686274503</v>
      </c>
      <c r="L145" s="210"/>
      <c r="M145" s="215"/>
    </row>
    <row r="146" spans="2:13" s="211" customFormat="1">
      <c r="B146" s="194"/>
      <c r="C146" s="213"/>
      <c r="D146" s="206"/>
      <c r="E146" s="197"/>
      <c r="F146" s="198"/>
      <c r="G146" s="199"/>
      <c r="H146" s="199"/>
      <c r="I146" s="199"/>
      <c r="J146" s="200"/>
      <c r="K146" s="201"/>
      <c r="L146" s="210"/>
      <c r="M146" s="215"/>
    </row>
    <row r="147" spans="2:13">
      <c r="B147" s="207">
        <v>740000</v>
      </c>
      <c r="C147" s="208" t="s">
        <v>301</v>
      </c>
      <c r="D147" s="196">
        <v>5125990</v>
      </c>
      <c r="E147" s="204">
        <f>SUM(E148:E150)</f>
        <v>2037811</v>
      </c>
      <c r="F147" s="205">
        <f>SUM(F148:F150)</f>
        <v>0</v>
      </c>
      <c r="G147" s="200">
        <f>SUM(G148:G150)</f>
        <v>0</v>
      </c>
      <c r="H147" s="200">
        <f>SUM(H148:H150)</f>
        <v>2201043</v>
      </c>
      <c r="I147" s="200">
        <f>SUM(I148:I150)</f>
        <v>0</v>
      </c>
      <c r="J147" s="200">
        <f t="shared" si="15"/>
        <v>2201043</v>
      </c>
      <c r="K147" s="201">
        <f>J147/D147*100</f>
        <v>42.938885951786872</v>
      </c>
      <c r="L147" s="212"/>
      <c r="M147" s="215"/>
    </row>
    <row r="148" spans="2:13">
      <c r="B148" s="207">
        <v>741000</v>
      </c>
      <c r="C148" s="208" t="s">
        <v>300</v>
      </c>
      <c r="D148" s="196">
        <v>0</v>
      </c>
      <c r="E148" s="204">
        <f>E149</f>
        <v>0</v>
      </c>
      <c r="F148" s="205">
        <f>F149</f>
        <v>0</v>
      </c>
      <c r="G148" s="200">
        <f>G149</f>
        <v>0</v>
      </c>
      <c r="H148" s="200">
        <f>H149</f>
        <v>0</v>
      </c>
      <c r="I148" s="200">
        <f>I149</f>
        <v>0</v>
      </c>
      <c r="J148" s="200">
        <f t="shared" si="15"/>
        <v>0</v>
      </c>
      <c r="K148" s="201" t="e">
        <f>J148/D148*100</f>
        <v>#DIV/0!</v>
      </c>
      <c r="L148" s="212"/>
      <c r="M148" s="215"/>
    </row>
    <row r="149" spans="2:13">
      <c r="B149" s="194"/>
      <c r="C149" s="213" t="s">
        <v>299</v>
      </c>
      <c r="D149" s="206">
        <v>0</v>
      </c>
      <c r="E149" s="197">
        <v>0</v>
      </c>
      <c r="F149" s="198">
        <v>0</v>
      </c>
      <c r="G149" s="199"/>
      <c r="H149" s="199"/>
      <c r="I149" s="199"/>
      <c r="J149" s="200">
        <f t="shared" si="15"/>
        <v>0</v>
      </c>
      <c r="K149" s="201" t="e">
        <f>J149/D149*100</f>
        <v>#DIV/0!</v>
      </c>
      <c r="L149" s="212"/>
      <c r="M149" s="215"/>
    </row>
    <row r="150" spans="2:13">
      <c r="B150" s="207">
        <v>742000</v>
      </c>
      <c r="C150" s="208" t="s">
        <v>298</v>
      </c>
      <c r="D150" s="196">
        <v>5125990</v>
      </c>
      <c r="E150" s="204">
        <f>SUM(E151+E162)</f>
        <v>2037811</v>
      </c>
      <c r="F150" s="205">
        <f>SUM(F151+F162)</f>
        <v>0</v>
      </c>
      <c r="G150" s="200">
        <f>SUM(G151+G162)</f>
        <v>0</v>
      </c>
      <c r="H150" s="200">
        <f>SUM(H151+H162)</f>
        <v>2201043</v>
      </c>
      <c r="I150" s="200">
        <f>SUM(I151+I162)</f>
        <v>0</v>
      </c>
      <c r="J150" s="200">
        <f t="shared" si="15"/>
        <v>2201043</v>
      </c>
      <c r="K150" s="201">
        <f t="shared" ref="K150:K153" si="19">J150/D150*100</f>
        <v>42.938885951786872</v>
      </c>
      <c r="L150" s="212"/>
      <c r="M150" s="215"/>
    </row>
    <row r="151" spans="2:13">
      <c r="B151" s="207">
        <v>742100</v>
      </c>
      <c r="C151" s="208" t="s">
        <v>297</v>
      </c>
      <c r="D151" s="196">
        <v>3976772</v>
      </c>
      <c r="E151" s="204">
        <f>SUM(E152+E155+E158+E160)</f>
        <v>1674284</v>
      </c>
      <c r="F151" s="205">
        <f>SUM(F152+F155+F158+F160)</f>
        <v>0</v>
      </c>
      <c r="G151" s="200">
        <f>SUM(G152+G155+G158+G160)</f>
        <v>0</v>
      </c>
      <c r="H151" s="200">
        <f>SUM(H152+H155+H158+H160)</f>
        <v>1466097</v>
      </c>
      <c r="I151" s="200">
        <f>SUM(I152+I155+I158+I160)</f>
        <v>0</v>
      </c>
      <c r="J151" s="200">
        <f t="shared" si="15"/>
        <v>1466097</v>
      </c>
      <c r="K151" s="201">
        <f t="shared" si="19"/>
        <v>36.86650881669857</v>
      </c>
      <c r="L151" s="212"/>
      <c r="M151" s="215"/>
    </row>
    <row r="152" spans="2:13">
      <c r="B152" s="207">
        <v>742112</v>
      </c>
      <c r="C152" s="208" t="s">
        <v>296</v>
      </c>
      <c r="D152" s="196">
        <v>1911423</v>
      </c>
      <c r="E152" s="204">
        <f>SUM(E153:E153)</f>
        <v>978549</v>
      </c>
      <c r="F152" s="205">
        <f>SUM(F153:F153)</f>
        <v>0</v>
      </c>
      <c r="G152" s="200">
        <f>SUM(G153:G153)</f>
        <v>0</v>
      </c>
      <c r="H152" s="200">
        <f>SUM(H153:H153)</f>
        <v>425000</v>
      </c>
      <c r="I152" s="200">
        <f>SUM(I153:I153)</f>
        <v>0</v>
      </c>
      <c r="J152" s="200">
        <f t="shared" si="15"/>
        <v>425000</v>
      </c>
      <c r="K152" s="201">
        <f t="shared" si="19"/>
        <v>22.234743434603434</v>
      </c>
      <c r="L152" s="212"/>
      <c r="M152" s="215"/>
    </row>
    <row r="153" spans="2:13">
      <c r="B153" s="194"/>
      <c r="C153" s="225" t="s">
        <v>446</v>
      </c>
      <c r="D153" s="206">
        <v>0</v>
      </c>
      <c r="E153" s="197">
        <v>978549</v>
      </c>
      <c r="F153" s="198"/>
      <c r="G153" s="199"/>
      <c r="H153" s="199">
        <v>425000</v>
      </c>
      <c r="I153" s="199"/>
      <c r="J153" s="200">
        <f t="shared" si="15"/>
        <v>425000</v>
      </c>
      <c r="K153" s="201" t="e">
        <f t="shared" si="19"/>
        <v>#DIV/0!</v>
      </c>
      <c r="L153" s="212"/>
      <c r="M153" s="215"/>
    </row>
    <row r="154" spans="2:13">
      <c r="B154" s="194"/>
      <c r="C154" s="225"/>
      <c r="D154" s="206"/>
      <c r="E154" s="197"/>
      <c r="F154" s="198"/>
      <c r="G154" s="199"/>
      <c r="H154" s="199"/>
      <c r="I154" s="199"/>
      <c r="J154" s="200"/>
      <c r="K154" s="267"/>
      <c r="L154" s="212"/>
      <c r="M154" s="215"/>
    </row>
    <row r="155" spans="2:13">
      <c r="B155" s="207">
        <v>742114</v>
      </c>
      <c r="C155" s="208" t="s">
        <v>295</v>
      </c>
      <c r="D155" s="196">
        <v>2065349</v>
      </c>
      <c r="E155" s="204">
        <f>SUM(E156:E156)</f>
        <v>695735</v>
      </c>
      <c r="F155" s="205">
        <f>SUM(F156:F156)</f>
        <v>0</v>
      </c>
      <c r="G155" s="200">
        <f>SUM(G156:G156)</f>
        <v>0</v>
      </c>
      <c r="H155" s="200">
        <f>SUM(H156:H156)</f>
        <v>1041097</v>
      </c>
      <c r="I155" s="200">
        <f>SUM(I156:I156)</f>
        <v>0</v>
      </c>
      <c r="J155" s="200">
        <f t="shared" si="15"/>
        <v>1041097</v>
      </c>
      <c r="K155" s="226">
        <f>J155/D155*100</f>
        <v>50.407800328176975</v>
      </c>
      <c r="L155" s="212"/>
      <c r="M155" s="215"/>
    </row>
    <row r="156" spans="2:13">
      <c r="B156" s="207"/>
      <c r="C156" s="225" t="s">
        <v>447</v>
      </c>
      <c r="D156" s="206">
        <v>0</v>
      </c>
      <c r="E156" s="197">
        <v>695735</v>
      </c>
      <c r="F156" s="198"/>
      <c r="G156" s="199"/>
      <c r="H156" s="199">
        <v>1041097</v>
      </c>
      <c r="I156" s="199"/>
      <c r="J156" s="200">
        <f t="shared" si="15"/>
        <v>1041097</v>
      </c>
      <c r="K156" s="226" t="e">
        <f t="shared" ref="K156:K161" si="20">J156/D156*100</f>
        <v>#DIV/0!</v>
      </c>
      <c r="L156" s="227"/>
      <c r="M156" s="215"/>
    </row>
    <row r="157" spans="2:13">
      <c r="B157" s="207"/>
      <c r="C157" s="225"/>
      <c r="D157" s="206"/>
      <c r="E157" s="197"/>
      <c r="F157" s="198"/>
      <c r="G157" s="199"/>
      <c r="H157" s="199"/>
      <c r="I157" s="199"/>
      <c r="J157" s="200"/>
      <c r="K157" s="226"/>
      <c r="L157" s="227"/>
      <c r="M157" s="215"/>
    </row>
    <row r="158" spans="2:13" ht="18" customHeight="1">
      <c r="B158" s="207">
        <v>742115</v>
      </c>
      <c r="C158" s="208" t="s">
        <v>294</v>
      </c>
      <c r="D158" s="196">
        <v>0</v>
      </c>
      <c r="E158" s="222"/>
      <c r="F158" s="205"/>
      <c r="G158" s="200"/>
      <c r="H158" s="200"/>
      <c r="I158" s="200"/>
      <c r="J158" s="200">
        <f t="shared" ref="J158:J168" si="21">F158+G158+H158+I158</f>
        <v>0</v>
      </c>
      <c r="K158" s="226" t="e">
        <f t="shared" si="20"/>
        <v>#DIV/0!</v>
      </c>
      <c r="L158" s="212"/>
      <c r="M158" s="215"/>
    </row>
    <row r="159" spans="2:13">
      <c r="B159" s="207"/>
      <c r="C159" s="208"/>
      <c r="D159" s="196">
        <v>0</v>
      </c>
      <c r="E159" s="222"/>
      <c r="F159" s="205"/>
      <c r="G159" s="200"/>
      <c r="H159" s="200"/>
      <c r="I159" s="200"/>
      <c r="J159" s="200">
        <f t="shared" si="21"/>
        <v>0</v>
      </c>
      <c r="K159" s="226" t="e">
        <f t="shared" si="20"/>
        <v>#DIV/0!</v>
      </c>
      <c r="L159" s="212"/>
      <c r="M159" s="215"/>
    </row>
    <row r="160" spans="2:13">
      <c r="B160" s="207">
        <v>742116</v>
      </c>
      <c r="C160" s="208" t="s">
        <v>293</v>
      </c>
      <c r="D160" s="196">
        <v>0</v>
      </c>
      <c r="E160" s="222">
        <v>0</v>
      </c>
      <c r="F160" s="205"/>
      <c r="G160" s="200"/>
      <c r="H160" s="200"/>
      <c r="I160" s="200"/>
      <c r="J160" s="200">
        <f t="shared" si="21"/>
        <v>0</v>
      </c>
      <c r="K160" s="226" t="e">
        <f t="shared" si="20"/>
        <v>#DIV/0!</v>
      </c>
      <c r="L160" s="212"/>
      <c r="M160" s="215"/>
    </row>
    <row r="161" spans="2:13">
      <c r="B161" s="207"/>
      <c r="C161" s="208"/>
      <c r="D161" s="196">
        <v>0</v>
      </c>
      <c r="E161" s="222"/>
      <c r="F161" s="205"/>
      <c r="G161" s="200"/>
      <c r="H161" s="199"/>
      <c r="I161" s="200"/>
      <c r="J161" s="200">
        <f t="shared" si="21"/>
        <v>0</v>
      </c>
      <c r="K161" s="226" t="e">
        <f t="shared" si="20"/>
        <v>#DIV/0!</v>
      </c>
      <c r="L161" s="212"/>
      <c r="M161" s="215"/>
    </row>
    <row r="162" spans="2:13">
      <c r="B162" s="207">
        <v>742200</v>
      </c>
      <c r="C162" s="208" t="s">
        <v>292</v>
      </c>
      <c r="D162" s="196">
        <v>1149218</v>
      </c>
      <c r="E162" s="204">
        <f>SUM(E163:E164)</f>
        <v>363527</v>
      </c>
      <c r="F162" s="205">
        <f>SUM(F163:F164)</f>
        <v>0</v>
      </c>
      <c r="G162" s="200">
        <f>SUM(G163:G164)</f>
        <v>0</v>
      </c>
      <c r="H162" s="200">
        <f>SUM(H163:H164)</f>
        <v>734946</v>
      </c>
      <c r="I162" s="200">
        <f>SUM(I163:I164)</f>
        <v>0</v>
      </c>
      <c r="J162" s="200">
        <f t="shared" si="21"/>
        <v>734946</v>
      </c>
      <c r="K162" s="201">
        <f>J162/D162*100</f>
        <v>63.951835073937232</v>
      </c>
      <c r="L162" s="212"/>
      <c r="M162" s="215"/>
    </row>
    <row r="163" spans="2:13">
      <c r="B163" s="194">
        <v>742213</v>
      </c>
      <c r="C163" s="213" t="s">
        <v>449</v>
      </c>
      <c r="D163" s="206">
        <v>0</v>
      </c>
      <c r="E163" s="216">
        <v>363527</v>
      </c>
      <c r="F163" s="198"/>
      <c r="G163" s="199"/>
      <c r="H163" s="199">
        <v>734946</v>
      </c>
      <c r="I163" s="199"/>
      <c r="J163" s="200">
        <f t="shared" si="21"/>
        <v>734946</v>
      </c>
      <c r="K163" s="201" t="e">
        <f t="shared" ref="K163:K164" si="22">J163/D163*100</f>
        <v>#DIV/0!</v>
      </c>
      <c r="L163" s="212"/>
      <c r="M163" s="215"/>
    </row>
    <row r="164" spans="2:13">
      <c r="B164" s="194"/>
      <c r="C164" s="225"/>
      <c r="D164" s="206">
        <v>0</v>
      </c>
      <c r="E164" s="197"/>
      <c r="F164" s="198"/>
      <c r="G164" s="199"/>
      <c r="H164" s="199"/>
      <c r="I164" s="199"/>
      <c r="J164" s="200">
        <f t="shared" si="21"/>
        <v>0</v>
      </c>
      <c r="K164" s="201" t="e">
        <f t="shared" si="22"/>
        <v>#DIV/0!</v>
      </c>
      <c r="L164" s="212"/>
      <c r="M164" s="215"/>
    </row>
    <row r="165" spans="2:13">
      <c r="B165" s="207">
        <v>810000</v>
      </c>
      <c r="C165" s="208" t="s">
        <v>291</v>
      </c>
      <c r="D165" s="196">
        <v>0</v>
      </c>
      <c r="E165" s="204">
        <v>0</v>
      </c>
      <c r="F165" s="205">
        <v>0</v>
      </c>
      <c r="G165" s="200"/>
      <c r="H165" s="200"/>
      <c r="I165" s="200"/>
      <c r="J165" s="200">
        <f t="shared" si="21"/>
        <v>0</v>
      </c>
      <c r="K165" s="201" t="e">
        <f>J165/D165*100</f>
        <v>#DIV/0!</v>
      </c>
      <c r="L165" s="212"/>
      <c r="M165" s="215"/>
    </row>
    <row r="166" spans="2:13" s="211" customFormat="1">
      <c r="B166" s="207"/>
      <c r="C166" s="208"/>
      <c r="D166" s="196">
        <v>0</v>
      </c>
      <c r="E166" s="204"/>
      <c r="F166" s="205">
        <v>0</v>
      </c>
      <c r="G166" s="200"/>
      <c r="H166" s="200"/>
      <c r="I166" s="200"/>
      <c r="J166" s="200">
        <f t="shared" si="21"/>
        <v>0</v>
      </c>
      <c r="K166" s="201" t="e">
        <f t="shared" ref="K166:K168" si="23">J166/D166*100</f>
        <v>#DIV/0!</v>
      </c>
      <c r="L166" s="210"/>
      <c r="M166" s="215"/>
    </row>
    <row r="167" spans="2:13" s="211" customFormat="1">
      <c r="B167" s="207"/>
      <c r="C167" s="266" t="s">
        <v>443</v>
      </c>
      <c r="D167" s="196">
        <f t="shared" ref="D167:I167" si="24">SUM(D168:D168)</f>
        <v>1186669</v>
      </c>
      <c r="E167" s="228">
        <f t="shared" si="24"/>
        <v>157002.49</v>
      </c>
      <c r="F167" s="205">
        <f t="shared" si="24"/>
        <v>2135885</v>
      </c>
      <c r="G167" s="200">
        <f t="shared" si="24"/>
        <v>0</v>
      </c>
      <c r="H167" s="200">
        <f t="shared" si="24"/>
        <v>0</v>
      </c>
      <c r="I167" s="200">
        <f t="shared" si="24"/>
        <v>0</v>
      </c>
      <c r="J167" s="200">
        <f t="shared" si="21"/>
        <v>2135885</v>
      </c>
      <c r="K167" s="201">
        <f t="shared" si="23"/>
        <v>179.98995507593102</v>
      </c>
      <c r="L167" s="210"/>
      <c r="M167" s="215"/>
    </row>
    <row r="168" spans="2:13" s="211" customFormat="1">
      <c r="B168" s="207"/>
      <c r="C168" s="213" t="s">
        <v>448</v>
      </c>
      <c r="D168" s="206">
        <v>1186669</v>
      </c>
      <c r="E168" s="197">
        <v>157002.49</v>
      </c>
      <c r="F168" s="198">
        <v>2135885</v>
      </c>
      <c r="G168" s="199"/>
      <c r="H168" s="199">
        <v>0</v>
      </c>
      <c r="I168" s="199"/>
      <c r="J168" s="200">
        <f t="shared" si="21"/>
        <v>2135885</v>
      </c>
      <c r="K168" s="201">
        <f t="shared" si="23"/>
        <v>179.98995507593102</v>
      </c>
      <c r="L168" s="210"/>
      <c r="M168" s="215"/>
    </row>
    <row r="169" spans="2:13">
      <c r="B169" s="194"/>
      <c r="C169" s="229"/>
      <c r="D169" s="230"/>
      <c r="E169" s="231"/>
      <c r="F169" s="232"/>
      <c r="G169" s="233"/>
      <c r="H169" s="233"/>
      <c r="I169" s="233"/>
      <c r="J169" s="234"/>
      <c r="K169" s="226"/>
      <c r="L169" s="212"/>
    </row>
    <row r="170" spans="2:13">
      <c r="B170" s="194"/>
      <c r="C170" s="229"/>
      <c r="D170" s="230"/>
      <c r="E170" s="231"/>
      <c r="F170" s="232"/>
      <c r="G170" s="233"/>
      <c r="H170" s="233"/>
      <c r="I170" s="233"/>
      <c r="J170" s="234"/>
      <c r="K170" s="226"/>
      <c r="L170" s="212"/>
    </row>
    <row r="171" spans="2:13" s="211" customFormat="1">
      <c r="B171" s="235">
        <v>600000</v>
      </c>
      <c r="C171" s="236" t="s">
        <v>290</v>
      </c>
      <c r="D171" s="189">
        <v>7630019</v>
      </c>
      <c r="E171" s="237">
        <f>E172+E285</f>
        <v>4664202</v>
      </c>
      <c r="F171" s="248">
        <f>F172+F285</f>
        <v>6002750</v>
      </c>
      <c r="G171" s="249">
        <f>G172+G285</f>
        <v>0</v>
      </c>
      <c r="H171" s="249">
        <f>H172+H285</f>
        <v>2170371</v>
      </c>
      <c r="I171" s="249">
        <f>I172+I285</f>
        <v>105000</v>
      </c>
      <c r="J171" s="249">
        <f t="shared" ref="J171:J187" si="25">F171+G171+H171+I171</f>
        <v>8278121</v>
      </c>
      <c r="K171" s="77">
        <f t="shared" ref="K171:K176" si="26">J171/D171*100</f>
        <v>108.49410728859259</v>
      </c>
      <c r="L171" s="210"/>
    </row>
    <row r="172" spans="2:13" s="211" customFormat="1">
      <c r="B172" s="207">
        <v>610000</v>
      </c>
      <c r="C172" s="208" t="s">
        <v>12</v>
      </c>
      <c r="D172" s="196">
        <v>7630019</v>
      </c>
      <c r="E172" s="204">
        <f>E173+E189+E190+E254+E282</f>
        <v>4664202</v>
      </c>
      <c r="F172" s="250">
        <f>F173+F189+F190+F254+F282</f>
        <v>6002750</v>
      </c>
      <c r="G172" s="251">
        <f>G173+G189+G190+G254+G282</f>
        <v>0</v>
      </c>
      <c r="H172" s="251">
        <f>H173+H189+H190+H254+H282</f>
        <v>2170371</v>
      </c>
      <c r="I172" s="251">
        <f>I173+I189+I190+I254+I282</f>
        <v>105000</v>
      </c>
      <c r="J172" s="251">
        <f t="shared" si="25"/>
        <v>8278121</v>
      </c>
      <c r="K172" s="69">
        <f t="shared" si="26"/>
        <v>108.49410728859259</v>
      </c>
      <c r="L172" s="210"/>
    </row>
    <row r="173" spans="2:13" s="211" customFormat="1">
      <c r="B173" s="207">
        <v>611000</v>
      </c>
      <c r="C173" s="208" t="s">
        <v>14</v>
      </c>
      <c r="D173" s="196">
        <v>3209433</v>
      </c>
      <c r="E173" s="204">
        <f>E174+E177</f>
        <v>2138188</v>
      </c>
      <c r="F173" s="250">
        <f>F174+F177</f>
        <v>3287939</v>
      </c>
      <c r="G173" s="251">
        <f>G174+G177</f>
        <v>0</v>
      </c>
      <c r="H173" s="251">
        <f>H174+H177</f>
        <v>535500</v>
      </c>
      <c r="I173" s="251">
        <f>I174+I177</f>
        <v>0</v>
      </c>
      <c r="J173" s="251">
        <f t="shared" si="25"/>
        <v>3823439</v>
      </c>
      <c r="K173" s="69">
        <f t="shared" si="26"/>
        <v>119.13129203818869</v>
      </c>
      <c r="L173" s="210"/>
    </row>
    <row r="174" spans="2:13">
      <c r="B174" s="194">
        <v>611100</v>
      </c>
      <c r="C174" s="213" t="s">
        <v>15</v>
      </c>
      <c r="D174" s="196">
        <v>2287689</v>
      </c>
      <c r="E174" s="204">
        <f>SUM(E175:E176)</f>
        <v>1415035</v>
      </c>
      <c r="F174" s="250">
        <f>SUM(F175:F176)</f>
        <v>2583847</v>
      </c>
      <c r="G174" s="251">
        <f>SUM(G175:G176)</f>
        <v>0</v>
      </c>
      <c r="H174" s="251">
        <f>SUM(H175:H176)</f>
        <v>17500</v>
      </c>
      <c r="I174" s="251">
        <f>SUM(I175:I176)</f>
        <v>0</v>
      </c>
      <c r="J174" s="251">
        <f t="shared" si="25"/>
        <v>2601347</v>
      </c>
      <c r="K174" s="69">
        <f t="shared" si="26"/>
        <v>113.71069231875485</v>
      </c>
      <c r="L174" s="212"/>
    </row>
    <row r="175" spans="2:13">
      <c r="B175" s="194">
        <v>611110</v>
      </c>
      <c r="C175" s="213" t="s">
        <v>16</v>
      </c>
      <c r="D175" s="206">
        <v>1577935</v>
      </c>
      <c r="E175" s="238">
        <v>971144</v>
      </c>
      <c r="F175" s="252">
        <f>'Plan budžeta 2026.g-po Korisni.'!J14+'Plan budžeta 2026.g-po Korisni.'!J48+'Plan budžeta 2026.g-po Korisni.'!J86+'Plan budžeta 2026.g-po Korisni.'!J148+'Plan budžeta 2026.g-po Korisni.'!J172+'Plan budžeta 2026.g-po Korisni.'!J205+'Plan budžeta 2026.g-po Korisni.'!J274+'Plan budžeta 2026.g-po Korisni.'!J330+'Plan budžeta 2026.g-po Korisni.'!J386+'Plan budžeta 2026.g-po Korisni.'!J410</f>
        <v>1782749</v>
      </c>
      <c r="G175" s="252">
        <f>'Plan budžeta 2026.g-po Korisni.'!K14+'Plan budžeta 2026.g-po Korisni.'!K48+'Plan budžeta 2026.g-po Korisni.'!K86+'Plan budžeta 2026.g-po Korisni.'!K148+'Plan budžeta 2026.g-po Korisni.'!K172+'Plan budžeta 2026.g-po Korisni.'!K205+'Plan budžeta 2026.g-po Korisni.'!K274+'Plan budžeta 2026.g-po Korisni.'!K330+'Plan budžeta 2026.g-po Korisni.'!K386+'Plan budžeta 2026.g-po Korisni.'!K410</f>
        <v>0</v>
      </c>
      <c r="H175" s="252">
        <f>'Plan budžeta 2026.g-po Korisni.'!L14+'Plan budžeta 2026.g-po Korisni.'!L48+'Plan budžeta 2026.g-po Korisni.'!L86+'Plan budžeta 2026.g-po Korisni.'!L148+'Plan budžeta 2026.g-po Korisni.'!L172+'Plan budžeta 2026.g-po Korisni.'!L205+'Plan budžeta 2026.g-po Korisni.'!L274+'Plan budžeta 2026.g-po Korisni.'!L330+'Plan budžeta 2026.g-po Korisni.'!L386+'Plan budžeta 2026.g-po Korisni.'!L410</f>
        <v>11000</v>
      </c>
      <c r="I175" s="252">
        <f>'Plan budžeta 2026.g-po Korisni.'!M14+'Plan budžeta 2026.g-po Korisni.'!M48+'Plan budžeta 2026.g-po Korisni.'!M86+'Plan budžeta 2026.g-po Korisni.'!M148+'Plan budžeta 2026.g-po Korisni.'!M172+'Plan budžeta 2026.g-po Korisni.'!M205+'Plan budžeta 2026.g-po Korisni.'!M274+'Plan budžeta 2026.g-po Korisni.'!M330+'Plan budžeta 2026.g-po Korisni.'!M386+'Plan budžeta 2026.g-po Korisni.'!M410</f>
        <v>0</v>
      </c>
      <c r="J175" s="251">
        <f t="shared" si="25"/>
        <v>1793749</v>
      </c>
      <c r="K175" s="69">
        <f t="shared" si="26"/>
        <v>113.67698922959437</v>
      </c>
      <c r="L175" s="212"/>
    </row>
    <row r="176" spans="2:13">
      <c r="B176" s="194">
        <v>611130</v>
      </c>
      <c r="C176" s="213" t="s">
        <v>17</v>
      </c>
      <c r="D176" s="206">
        <v>709754</v>
      </c>
      <c r="E176" s="238">
        <v>443891</v>
      </c>
      <c r="F176" s="252">
        <f>'Plan budžeta 2026.g-po Korisni.'!J15+'Plan budžeta 2026.g-po Korisni.'!J49+'Plan budžeta 2026.g-po Korisni.'!J87+'Plan budžeta 2026.g-po Korisni.'!J149+'Plan budžeta 2026.g-po Korisni.'!J173+'Plan budžeta 2026.g-po Korisni.'!J206+'Plan budžeta 2026.g-po Korisni.'!J275+'Plan budžeta 2026.g-po Korisni.'!J331+'Plan budžeta 2026.g-po Korisni.'!J387+'Plan budžeta 2026.g-po Korisni.'!J411</f>
        <v>801098</v>
      </c>
      <c r="G176" s="252">
        <f>'Plan budžeta 2026.g-po Korisni.'!K15+'Plan budžeta 2026.g-po Korisni.'!K49+'Plan budžeta 2026.g-po Korisni.'!K87+'Plan budžeta 2026.g-po Korisni.'!K149+'Plan budžeta 2026.g-po Korisni.'!K173+'Plan budžeta 2026.g-po Korisni.'!K206+'Plan budžeta 2026.g-po Korisni.'!K275+'Plan budžeta 2026.g-po Korisni.'!K331+'Plan budžeta 2026.g-po Korisni.'!K387+'Plan budžeta 2026.g-po Korisni.'!K411</f>
        <v>0</v>
      </c>
      <c r="H176" s="252">
        <f>'Plan budžeta 2026.g-po Korisni.'!L15+'Plan budžeta 2026.g-po Korisni.'!L49+'Plan budžeta 2026.g-po Korisni.'!L87+'Plan budžeta 2026.g-po Korisni.'!L149+'Plan budžeta 2026.g-po Korisni.'!L173+'Plan budžeta 2026.g-po Korisni.'!L206+'Plan budžeta 2026.g-po Korisni.'!L275+'Plan budžeta 2026.g-po Korisni.'!L331+'Plan budžeta 2026.g-po Korisni.'!L387+'Plan budžeta 2026.g-po Korisni.'!L411</f>
        <v>6500</v>
      </c>
      <c r="I176" s="252">
        <f>'Plan budžeta 2026.g-po Korisni.'!M15+'Plan budžeta 2026.g-po Korisni.'!M49+'Plan budžeta 2026.g-po Korisni.'!M87+'Plan budžeta 2026.g-po Korisni.'!M149+'Plan budžeta 2026.g-po Korisni.'!M173+'Plan budžeta 2026.g-po Korisni.'!M206+'Plan budžeta 2026.g-po Korisni.'!M275+'Plan budžeta 2026.g-po Korisni.'!M331+'Plan budžeta 2026.g-po Korisni.'!M387+'Plan budžeta 2026.g-po Korisni.'!M411</f>
        <v>0</v>
      </c>
      <c r="J176" s="251">
        <f t="shared" si="25"/>
        <v>807598</v>
      </c>
      <c r="K176" s="69">
        <f t="shared" si="26"/>
        <v>113.78562149702573</v>
      </c>
      <c r="L176" s="212"/>
    </row>
    <row r="177" spans="2:12">
      <c r="B177" s="194">
        <v>611200</v>
      </c>
      <c r="C177" s="213" t="s">
        <v>18</v>
      </c>
      <c r="D177" s="206">
        <v>921744</v>
      </c>
      <c r="E177" s="216">
        <f t="shared" ref="E177" si="27">E178+E179+E186</f>
        <v>723153</v>
      </c>
      <c r="F177" s="252">
        <f>F178+F179+F186</f>
        <v>704092</v>
      </c>
      <c r="G177" s="253">
        <f>G178+G179+G186</f>
        <v>0</v>
      </c>
      <c r="H177" s="253">
        <f>H178+H179+H186</f>
        <v>518000</v>
      </c>
      <c r="I177" s="253">
        <f>I178+I179+I186</f>
        <v>0</v>
      </c>
      <c r="J177" s="251">
        <f t="shared" si="25"/>
        <v>1222092</v>
      </c>
      <c r="K177" s="69">
        <f>J177/E177*100</f>
        <v>168.99494297887171</v>
      </c>
      <c r="L177" s="212"/>
    </row>
    <row r="178" spans="2:12">
      <c r="B178" s="194">
        <v>611210</v>
      </c>
      <c r="C178" s="213" t="s">
        <v>58</v>
      </c>
      <c r="D178" s="206">
        <v>69200</v>
      </c>
      <c r="E178" s="197">
        <v>44160</v>
      </c>
      <c r="F178" s="252">
        <f>'Plan budžeta 2026.g-po Korisni.'!J17+'Plan budžeta 2026.g-po Korisni.'!J51+'Plan budžeta 2026.g-po Korisni.'!J89+'Plan budžeta 2026.g-po Korisni.'!J151+'Plan budžeta 2026.g-po Korisni.'!J175+'Plan budžeta 2026.g-po Korisni.'!J208+'Plan budžeta 2026.g-po Korisni.'!J277+'Plan budžeta 2026.g-po Korisni.'!J333+'Plan budžeta 2026.g-po Korisni.'!J389+'Plan budžeta 2026.g-po Korisni.'!J413</f>
        <v>74460</v>
      </c>
      <c r="G178" s="252">
        <f>'Plan budžeta 2026.g-po Korisni.'!K17+'Plan budžeta 2026.g-po Korisni.'!K51+'Plan budžeta 2026.g-po Korisni.'!K89+'Plan budžeta 2026.g-po Korisni.'!K151+'Plan budžeta 2026.g-po Korisni.'!K175+'Plan budžeta 2026.g-po Korisni.'!K208+'Plan budžeta 2026.g-po Korisni.'!K277+'Plan budžeta 2026.g-po Korisni.'!K333+'Plan budžeta 2026.g-po Korisni.'!K389+'Plan budžeta 2026.g-po Korisni.'!K413</f>
        <v>0</v>
      </c>
      <c r="H178" s="252">
        <f>'Plan budžeta 2026.g-po Korisni.'!L17+'Plan budžeta 2026.g-po Korisni.'!L51+'Plan budžeta 2026.g-po Korisni.'!L89+'Plan budžeta 2026.g-po Korisni.'!L151+'Plan budžeta 2026.g-po Korisni.'!L175+'Plan budžeta 2026.g-po Korisni.'!L208+'Plan budžeta 2026.g-po Korisni.'!L277+'Plan budžeta 2026.g-po Korisni.'!L333+'Plan budžeta 2026.g-po Korisni.'!L389+'Plan budžeta 2026.g-po Korisni.'!L413</f>
        <v>0</v>
      </c>
      <c r="I178" s="252">
        <f>'Plan budžeta 2026.g-po Korisni.'!M17+'Plan budžeta 2026.g-po Korisni.'!M51+'Plan budžeta 2026.g-po Korisni.'!M89+'Plan budžeta 2026.g-po Korisni.'!M151+'Plan budžeta 2026.g-po Korisni.'!M175+'Plan budžeta 2026.g-po Korisni.'!M208+'Plan budžeta 2026.g-po Korisni.'!M277+'Plan budžeta 2026.g-po Korisni.'!M333+'Plan budžeta 2026.g-po Korisni.'!M389+'Plan budžeta 2026.g-po Korisni.'!M413</f>
        <v>0</v>
      </c>
      <c r="J178" s="251">
        <f t="shared" si="25"/>
        <v>74460</v>
      </c>
      <c r="K178" s="69">
        <f t="shared" ref="K178:K209" si="28">J178/D178*100</f>
        <v>107.60115606936415</v>
      </c>
      <c r="L178" s="212"/>
    </row>
    <row r="179" spans="2:12">
      <c r="B179" s="194">
        <v>611220</v>
      </c>
      <c r="C179" s="213" t="s">
        <v>289</v>
      </c>
      <c r="D179" s="206">
        <v>500544</v>
      </c>
      <c r="E179" s="216">
        <f t="shared" ref="E179" si="29">SUM(E180:E185)</f>
        <v>304738</v>
      </c>
      <c r="F179" s="252">
        <f>SUM(F180:F185)</f>
        <v>627632</v>
      </c>
      <c r="G179" s="253">
        <f>SUM(G180:G185)</f>
        <v>0</v>
      </c>
      <c r="H179" s="253">
        <f>SUM(H180:H185)</f>
        <v>0</v>
      </c>
      <c r="I179" s="253">
        <f>SUM(I180:I185)</f>
        <v>0</v>
      </c>
      <c r="J179" s="251">
        <f t="shared" si="25"/>
        <v>627632</v>
      </c>
      <c r="K179" s="69">
        <f t="shared" si="28"/>
        <v>125.3899757064314</v>
      </c>
      <c r="L179" s="212"/>
    </row>
    <row r="180" spans="2:12">
      <c r="B180" s="194">
        <v>611221</v>
      </c>
      <c r="C180" s="213" t="s">
        <v>19</v>
      </c>
      <c r="D180" s="206">
        <v>318784</v>
      </c>
      <c r="E180" s="238">
        <v>147025</v>
      </c>
      <c r="F180" s="252">
        <f>'Plan budžeta 2026.g-po Korisni.'!J18+'Plan budžeta 2026.g-po Korisni.'!J52+'Plan budžeta 2026.g-po Korisni.'!J90+'Plan budžeta 2026.g-po Korisni.'!J152+'Plan budžeta 2026.g-po Korisni.'!J176+'Plan budžeta 2026.g-po Korisni.'!J209+'Plan budžeta 2026.g-po Korisni.'!J278+'Plan budžeta 2026.g-po Korisni.'!J334+'Plan budžeta 2026.g-po Korisni.'!J390+'Plan budžeta 2026.g-po Korisni.'!J414</f>
        <v>386304</v>
      </c>
      <c r="G180" s="252">
        <f>'Plan budžeta 2026.g-po Korisni.'!K18+'Plan budžeta 2026.g-po Korisni.'!K52+'Plan budžeta 2026.g-po Korisni.'!K90+'Plan budžeta 2026.g-po Korisni.'!K152+'Plan budžeta 2026.g-po Korisni.'!K176+'Plan budžeta 2026.g-po Korisni.'!K209+'Plan budžeta 2026.g-po Korisni.'!K278+'Plan budžeta 2026.g-po Korisni.'!K334+'Plan budžeta 2026.g-po Korisni.'!K390+'Plan budžeta 2026.g-po Korisni.'!K414</f>
        <v>0</v>
      </c>
      <c r="H180" s="252">
        <f>'Plan budžeta 2026.g-po Korisni.'!L18+'Plan budžeta 2026.g-po Korisni.'!L52+'Plan budžeta 2026.g-po Korisni.'!L90+'Plan budžeta 2026.g-po Korisni.'!L152+'Plan budžeta 2026.g-po Korisni.'!L176+'Plan budžeta 2026.g-po Korisni.'!L209+'Plan budžeta 2026.g-po Korisni.'!L278+'Plan budžeta 2026.g-po Korisni.'!L334+'Plan budžeta 2026.g-po Korisni.'!L390+'Plan budžeta 2026.g-po Korisni.'!L414</f>
        <v>0</v>
      </c>
      <c r="I180" s="252">
        <f>'Plan budžeta 2026.g-po Korisni.'!M18+'Plan budžeta 2026.g-po Korisni.'!M52+'Plan budžeta 2026.g-po Korisni.'!M90+'Plan budžeta 2026.g-po Korisni.'!M152+'Plan budžeta 2026.g-po Korisni.'!M176+'Plan budžeta 2026.g-po Korisni.'!M209+'Plan budžeta 2026.g-po Korisni.'!M278+'Plan budžeta 2026.g-po Korisni.'!M334+'Plan budžeta 2026.g-po Korisni.'!M390+'Plan budžeta 2026.g-po Korisni.'!M414</f>
        <v>0</v>
      </c>
      <c r="J180" s="251">
        <f t="shared" si="25"/>
        <v>386304</v>
      </c>
      <c r="K180" s="69">
        <f t="shared" si="28"/>
        <v>121.18048584621562</v>
      </c>
      <c r="L180" s="212"/>
    </row>
    <row r="181" spans="2:12">
      <c r="B181" s="194">
        <v>611224</v>
      </c>
      <c r="C181" s="213" t="s">
        <v>20</v>
      </c>
      <c r="D181" s="206">
        <v>57000</v>
      </c>
      <c r="E181" s="238">
        <v>48107</v>
      </c>
      <c r="F181" s="252">
        <f>'Plan budžeta 2026.g-po Korisni.'!J19+'Plan budžeta 2026.g-po Korisni.'!J53+'Plan budžeta 2026.g-po Korisni.'!J91+'Plan budžeta 2026.g-po Korisni.'!J153+'Plan budžeta 2026.g-po Korisni.'!J177+'Plan budžeta 2026.g-po Korisni.'!J210+'Plan budžeta 2026.g-po Korisni.'!J279+'Plan budžeta 2026.g-po Korisni.'!J335+'Plan budžeta 2026.g-po Korisni.'!J391+'Plan budžeta 2026.g-po Korisni.'!J415</f>
        <v>72128</v>
      </c>
      <c r="G181" s="252">
        <f>'Plan budžeta 2026.g-po Korisni.'!K19+'Plan budžeta 2026.g-po Korisni.'!K53+'Plan budžeta 2026.g-po Korisni.'!K91+'Plan budžeta 2026.g-po Korisni.'!K153+'Plan budžeta 2026.g-po Korisni.'!K177+'Plan budžeta 2026.g-po Korisni.'!K210+'Plan budžeta 2026.g-po Korisni.'!K279+'Plan budžeta 2026.g-po Korisni.'!K335+'Plan budžeta 2026.g-po Korisni.'!K391+'Plan budžeta 2026.g-po Korisni.'!K415</f>
        <v>0</v>
      </c>
      <c r="H181" s="252">
        <f>'Plan budžeta 2026.g-po Korisni.'!L19+'Plan budžeta 2026.g-po Korisni.'!L53+'Plan budžeta 2026.g-po Korisni.'!L91+'Plan budžeta 2026.g-po Korisni.'!L153+'Plan budžeta 2026.g-po Korisni.'!L177+'Plan budžeta 2026.g-po Korisni.'!L210+'Plan budžeta 2026.g-po Korisni.'!L279+'Plan budžeta 2026.g-po Korisni.'!L335+'Plan budžeta 2026.g-po Korisni.'!L391+'Plan budžeta 2026.g-po Korisni.'!L415</f>
        <v>0</v>
      </c>
      <c r="I181" s="252">
        <f>'Plan budžeta 2026.g-po Korisni.'!M19+'Plan budžeta 2026.g-po Korisni.'!M53+'Plan budžeta 2026.g-po Korisni.'!M91+'Plan budžeta 2026.g-po Korisni.'!M153+'Plan budžeta 2026.g-po Korisni.'!M177+'Plan budžeta 2026.g-po Korisni.'!M210+'Plan budžeta 2026.g-po Korisni.'!M279+'Plan budžeta 2026.g-po Korisni.'!M335+'Plan budžeta 2026.g-po Korisni.'!M391+'Plan budžeta 2026.g-po Korisni.'!M415</f>
        <v>0</v>
      </c>
      <c r="J181" s="251">
        <f t="shared" si="25"/>
        <v>72128</v>
      </c>
      <c r="K181" s="69">
        <f t="shared" si="28"/>
        <v>126.54035087719298</v>
      </c>
      <c r="L181" s="212"/>
    </row>
    <row r="182" spans="2:12">
      <c r="B182" s="194">
        <v>611225</v>
      </c>
      <c r="C182" s="213" t="s">
        <v>288</v>
      </c>
      <c r="D182" s="206">
        <v>14760</v>
      </c>
      <c r="E182" s="238">
        <v>7328</v>
      </c>
      <c r="F182" s="252">
        <f>'Plan budžeta 2026.g-po Korisni.'!J92+'Plan budžeta 2026.g-po Korisni.'!J154+'Plan budžeta 2026.g-po Korisni.'!J178+'Plan budžeta 2026.g-po Korisni.'!J211+'Plan budžeta 2026.g-po Korisni.'!J280</f>
        <v>32000</v>
      </c>
      <c r="G182" s="252">
        <f>'Plan budžeta 2026.g-po Korisni.'!K92+'Plan budžeta 2026.g-po Korisni.'!K154+'Plan budžeta 2026.g-po Korisni.'!K178+'Plan budžeta 2026.g-po Korisni.'!K211+'Plan budžeta 2026.g-po Korisni.'!K280</f>
        <v>0</v>
      </c>
      <c r="H182" s="252">
        <f>'Plan budžeta 2026.g-po Korisni.'!L92+'Plan budžeta 2026.g-po Korisni.'!L154+'Plan budžeta 2026.g-po Korisni.'!L178+'Plan budžeta 2026.g-po Korisni.'!L211+'Plan budžeta 2026.g-po Korisni.'!L280</f>
        <v>0</v>
      </c>
      <c r="I182" s="252">
        <f>'Plan budžeta 2026.g-po Korisni.'!M92+'Plan budžeta 2026.g-po Korisni.'!M154+'Plan budžeta 2026.g-po Korisni.'!M178+'Plan budžeta 2026.g-po Korisni.'!M211+'Plan budžeta 2026.g-po Korisni.'!M280</f>
        <v>0</v>
      </c>
      <c r="J182" s="251">
        <f t="shared" si="25"/>
        <v>32000</v>
      </c>
      <c r="K182" s="69">
        <f t="shared" si="28"/>
        <v>216.80216802168019</v>
      </c>
      <c r="L182" s="212"/>
    </row>
    <row r="183" spans="2:12">
      <c r="B183" s="194">
        <v>611226</v>
      </c>
      <c r="C183" s="213" t="s">
        <v>226</v>
      </c>
      <c r="D183" s="206">
        <v>50000</v>
      </c>
      <c r="E183" s="238">
        <v>72400</v>
      </c>
      <c r="F183" s="252">
        <f>'Plan budžeta 2026.g-po Korisni.'!J20+'Plan budžeta 2026.g-po Korisni.'!J54+'Plan budžeta 2026.g-po Korisni.'!J336+'Plan budžeta 2026.g-po Korisni.'!J392+'Plan budžeta 2026.g-po Korisni.'!J416</f>
        <v>59200</v>
      </c>
      <c r="G183" s="252">
        <f>'Plan budžeta 2026.g-po Korisni.'!K20+'Plan budžeta 2026.g-po Korisni.'!K54+'Plan budžeta 2026.g-po Korisni.'!K336+'Plan budžeta 2026.g-po Korisni.'!K392+'Plan budžeta 2026.g-po Korisni.'!K416</f>
        <v>0</v>
      </c>
      <c r="H183" s="252">
        <f>'Plan budžeta 2026.g-po Korisni.'!L20+'Plan budžeta 2026.g-po Korisni.'!L54+'Plan budžeta 2026.g-po Korisni.'!L336+'Plan budžeta 2026.g-po Korisni.'!L392+'Plan budžeta 2026.g-po Korisni.'!L416</f>
        <v>0</v>
      </c>
      <c r="I183" s="252">
        <f>'Plan budžeta 2026.g-po Korisni.'!M20+'Plan budžeta 2026.g-po Korisni.'!M54+'Plan budžeta 2026.g-po Korisni.'!M336+'Plan budžeta 2026.g-po Korisni.'!M392+'Plan budžeta 2026.g-po Korisni.'!M416</f>
        <v>0</v>
      </c>
      <c r="J183" s="251">
        <f t="shared" si="25"/>
        <v>59200</v>
      </c>
      <c r="K183" s="69">
        <f t="shared" si="28"/>
        <v>118.39999999999999</v>
      </c>
      <c r="L183" s="212"/>
    </row>
    <row r="184" spans="2:12">
      <c r="B184" s="194">
        <v>611227</v>
      </c>
      <c r="C184" s="213" t="s">
        <v>41</v>
      </c>
      <c r="D184" s="206">
        <v>33000</v>
      </c>
      <c r="E184" s="238">
        <v>24160</v>
      </c>
      <c r="F184" s="252">
        <f>'Plan budžeta 2026.g-po Korisni.'!J55+'Plan budžeta 2026.g-po Korisni.'!J337+'Plan budžeta 2026.g-po Korisni.'!J393+'Plan budžeta 2026.g-po Korisni.'!J417</f>
        <v>44400</v>
      </c>
      <c r="G184" s="252">
        <f>'Plan budžeta 2026.g-po Korisni.'!K55+'Plan budžeta 2026.g-po Korisni.'!K337+'Plan budžeta 2026.g-po Korisni.'!K393+'Plan budžeta 2026.g-po Korisni.'!K417</f>
        <v>0</v>
      </c>
      <c r="H184" s="252">
        <f>'Plan budžeta 2026.g-po Korisni.'!L55+'Plan budžeta 2026.g-po Korisni.'!L337+'Plan budžeta 2026.g-po Korisni.'!L393+'Plan budžeta 2026.g-po Korisni.'!L417</f>
        <v>0</v>
      </c>
      <c r="I184" s="252">
        <f>'Plan budžeta 2026.g-po Korisni.'!M55+'Plan budžeta 2026.g-po Korisni.'!M337+'Plan budžeta 2026.g-po Korisni.'!M393+'Plan budžeta 2026.g-po Korisni.'!M417</f>
        <v>0</v>
      </c>
      <c r="J184" s="251">
        <f t="shared" si="25"/>
        <v>44400</v>
      </c>
      <c r="K184" s="69">
        <f t="shared" si="28"/>
        <v>134.54545454545453</v>
      </c>
      <c r="L184" s="212"/>
    </row>
    <row r="185" spans="2:12">
      <c r="B185" s="194">
        <v>611229</v>
      </c>
      <c r="C185" s="213" t="s">
        <v>42</v>
      </c>
      <c r="D185" s="206">
        <v>27000</v>
      </c>
      <c r="E185" s="238">
        <v>5718</v>
      </c>
      <c r="F185" s="252">
        <f>'Plan budžeta 2026.g-po Korisni.'!J56+'Plan budžeta 2026.g-po Korisni.'!J338+'Plan budžeta 2026.g-po Korisni.'!J418</f>
        <v>33600</v>
      </c>
      <c r="G185" s="252">
        <f>'Plan budžeta 2026.g-po Korisni.'!K56+'Plan budžeta 2026.g-po Korisni.'!K338+'Plan budžeta 2026.g-po Korisni.'!K418</f>
        <v>0</v>
      </c>
      <c r="H185" s="252">
        <f>'Plan budžeta 2026.g-po Korisni.'!L56+'Plan budžeta 2026.g-po Korisni.'!L338+'Plan budžeta 2026.g-po Korisni.'!L418</f>
        <v>0</v>
      </c>
      <c r="I185" s="252">
        <f>'Plan budžeta 2026.g-po Korisni.'!M56+'Plan budžeta 2026.g-po Korisni.'!M338+'Plan budžeta 2026.g-po Korisni.'!M418</f>
        <v>0</v>
      </c>
      <c r="J185" s="251">
        <f t="shared" si="25"/>
        <v>33600</v>
      </c>
      <c r="K185" s="69">
        <f t="shared" si="28"/>
        <v>124.44444444444444</v>
      </c>
    </row>
    <row r="186" spans="2:12">
      <c r="B186" s="194">
        <v>611230</v>
      </c>
      <c r="C186" s="213" t="s">
        <v>287</v>
      </c>
      <c r="D186" s="206">
        <v>352000</v>
      </c>
      <c r="E186" s="216">
        <f>E187+E188</f>
        <v>374255</v>
      </c>
      <c r="F186" s="252">
        <f>F187+F188</f>
        <v>2000</v>
      </c>
      <c r="G186" s="252">
        <f t="shared" ref="G186:I186" si="30">G187+G188</f>
        <v>0</v>
      </c>
      <c r="H186" s="252">
        <f t="shared" si="30"/>
        <v>518000</v>
      </c>
      <c r="I186" s="250">
        <f t="shared" si="30"/>
        <v>0</v>
      </c>
      <c r="J186" s="251">
        <f t="shared" si="25"/>
        <v>520000</v>
      </c>
      <c r="K186" s="69">
        <f t="shared" si="28"/>
        <v>147.72727272727272</v>
      </c>
    </row>
    <row r="187" spans="2:12">
      <c r="B187" s="194">
        <v>611233</v>
      </c>
      <c r="C187" s="213" t="s">
        <v>286</v>
      </c>
      <c r="D187" s="206">
        <v>350000</v>
      </c>
      <c r="E187" s="197">
        <v>374255</v>
      </c>
      <c r="F187" s="252">
        <f>'Plan budžeta 2026.g-po Korisni.'!J339</f>
        <v>0</v>
      </c>
      <c r="G187" s="252">
        <f>'Plan budžeta 2026.g-po Korisni.'!K339</f>
        <v>0</v>
      </c>
      <c r="H187" s="252">
        <f>'Plan budžeta 2026.g-po Korisni.'!L339</f>
        <v>518000</v>
      </c>
      <c r="I187" s="252">
        <f>'Plan budžeta 2026.g-po Korisni.'!M339</f>
        <v>0</v>
      </c>
      <c r="J187" s="251">
        <f t="shared" si="25"/>
        <v>518000</v>
      </c>
      <c r="K187" s="69">
        <f t="shared" si="28"/>
        <v>148</v>
      </c>
    </row>
    <row r="188" spans="2:12">
      <c r="B188" s="194">
        <v>611234</v>
      </c>
      <c r="C188" s="213" t="s">
        <v>173</v>
      </c>
      <c r="D188" s="206">
        <v>2000</v>
      </c>
      <c r="E188" s="197">
        <v>0</v>
      </c>
      <c r="F188" s="252">
        <f>'Plan budžeta 2026.g-po Korisni.'!J21</f>
        <v>2000</v>
      </c>
      <c r="G188" s="252">
        <f>'Plan budžeta 2026.g-po Korisni.'!K21</f>
        <v>0</v>
      </c>
      <c r="H188" s="252">
        <f>'Plan budžeta 2026.g-po Korisni.'!L21</f>
        <v>0</v>
      </c>
      <c r="I188" s="252">
        <f>'Plan budžeta 2026.g-po Korisni.'!M21</f>
        <v>0</v>
      </c>
      <c r="J188" s="251">
        <f t="shared" ref="J188:J213" si="31">F188+G188+H188+I188</f>
        <v>2000</v>
      </c>
      <c r="K188" s="69">
        <f t="shared" si="28"/>
        <v>100</v>
      </c>
    </row>
    <row r="189" spans="2:12" s="211" customFormat="1">
      <c r="B189" s="207">
        <v>612000</v>
      </c>
      <c r="C189" s="208" t="s">
        <v>21</v>
      </c>
      <c r="D189" s="196">
        <v>244781</v>
      </c>
      <c r="E189" s="222">
        <v>127658</v>
      </c>
      <c r="F189" s="250">
        <f>'Plan budžeta 2026.g-po Korisni.'!J22+'Plan budžeta 2026.g-po Korisni.'!J57+'Plan budžeta 2026.g-po Korisni.'!J93+'Plan budžeta 2026.g-po Korisni.'!J155+'Plan budžeta 2026.g-po Korisni.'!J179+'Plan budžeta 2026.g-po Korisni.'!J212+'Plan budžeta 2026.g-po Korisni.'!J281+'Plan budžeta 2026.g-po Korisni.'!J340+'Plan budžeta 2026.g-po Korisni.'!J394+'Plan budžeta 2026.g-po Korisni.'!J419</f>
        <v>132888</v>
      </c>
      <c r="G189" s="250">
        <f>'Plan budžeta 2026.g-po Korisni.'!K22+'Plan budžeta 2026.g-po Korisni.'!K57+'Plan budžeta 2026.g-po Korisni.'!K93+'Plan budžeta 2026.g-po Korisni.'!K155+'Plan budžeta 2026.g-po Korisni.'!K179+'Plan budžeta 2026.g-po Korisni.'!K212+'Plan budžeta 2026.g-po Korisni.'!K281+'Plan budžeta 2026.g-po Korisni.'!K340+'Plan budžeta 2026.g-po Korisni.'!K394+'Plan budžeta 2026.g-po Korisni.'!K419</f>
        <v>0</v>
      </c>
      <c r="H189" s="250">
        <f>'Plan budžeta 2026.g-po Korisni.'!L22+'Plan budžeta 2026.g-po Korisni.'!L57+'Plan budžeta 2026.g-po Korisni.'!L93+'Plan budžeta 2026.g-po Korisni.'!L155+'Plan budžeta 2026.g-po Korisni.'!L179+'Plan budžeta 2026.g-po Korisni.'!L212+'Plan budžeta 2026.g-po Korisni.'!L281+'Plan budžeta 2026.g-po Korisni.'!L340+'Plan budžeta 2026.g-po Korisni.'!L394+'Plan budžeta 2026.g-po Korisni.'!L419</f>
        <v>2500</v>
      </c>
      <c r="I189" s="250">
        <f>'Plan budžeta 2026.g-po Korisni.'!M22+'Plan budžeta 2026.g-po Korisni.'!M57+'Plan budžeta 2026.g-po Korisni.'!M93+'Plan budžeta 2026.g-po Korisni.'!M155+'Plan budžeta 2026.g-po Korisni.'!M179+'Plan budžeta 2026.g-po Korisni.'!M212+'Plan budžeta 2026.g-po Korisni.'!M281+'Plan budžeta 2026.g-po Korisni.'!M340+'Plan budžeta 2026.g-po Korisni.'!M394+'Plan budžeta 2026.g-po Korisni.'!M419</f>
        <v>0</v>
      </c>
      <c r="J189" s="251">
        <f t="shared" si="31"/>
        <v>135388</v>
      </c>
      <c r="K189" s="69">
        <f t="shared" si="28"/>
        <v>55.309848395096026</v>
      </c>
    </row>
    <row r="190" spans="2:12" s="211" customFormat="1">
      <c r="B190" s="207">
        <v>613000</v>
      </c>
      <c r="C190" s="208" t="s">
        <v>22</v>
      </c>
      <c r="D190" s="196">
        <v>1628505</v>
      </c>
      <c r="E190" s="204">
        <f t="shared" ref="E190" si="32">E191+E192+E196+E206+E210+E213+E214+E223+E226</f>
        <v>595480</v>
      </c>
      <c r="F190" s="250">
        <f>F191+F192+F196+F206+F210+F213+F214+F223+F226</f>
        <v>1588923</v>
      </c>
      <c r="G190" s="251">
        <f>G191+G192+G196+G206+G210+G213+G214+G223+G226</f>
        <v>0</v>
      </c>
      <c r="H190" s="251">
        <f>H191+H192+H196+H206+H210+H213+H214+H223+H226</f>
        <v>232529</v>
      </c>
      <c r="I190" s="251">
        <f>I191+I192+I196+I206+I210+I213+I214+I223+I226</f>
        <v>0</v>
      </c>
      <c r="J190" s="251">
        <f t="shared" si="31"/>
        <v>1821452</v>
      </c>
      <c r="K190" s="69">
        <f t="shared" si="28"/>
        <v>111.8481060850289</v>
      </c>
    </row>
    <row r="191" spans="2:12" s="211" customFormat="1">
      <c r="B191" s="207">
        <v>613100</v>
      </c>
      <c r="C191" s="208" t="s">
        <v>23</v>
      </c>
      <c r="D191" s="196">
        <v>21500</v>
      </c>
      <c r="E191" s="222">
        <v>6900</v>
      </c>
      <c r="F191" s="250">
        <f>'Plan budžeta 2026.g-po Korisni.'!J24+'Plan budžeta 2026.g-po Korisni.'!J59+'Plan budžeta 2026.g-po Korisni.'!J95+'Plan budžeta 2026.g-po Korisni.'!J157+'Plan budžeta 2026.g-po Korisni.'!J181+'Plan budžeta 2026.g-po Korisni.'!J214+'Plan budžeta 2026.g-po Korisni.'!J283+'Plan budžeta 2026.g-po Korisni.'!J342+'Plan budžeta 2026.g-po Korisni.'!J396+'Plan budžeta 2026.g-po Korisni.'!J421</f>
        <v>20500</v>
      </c>
      <c r="G191" s="250">
        <f>'Plan budžeta 2026.g-po Korisni.'!K24+'Plan budžeta 2026.g-po Korisni.'!K59+'Plan budžeta 2026.g-po Korisni.'!K95+'Plan budžeta 2026.g-po Korisni.'!K157+'Plan budžeta 2026.g-po Korisni.'!K181+'Plan budžeta 2026.g-po Korisni.'!K214+'Plan budžeta 2026.g-po Korisni.'!K283+'Plan budžeta 2026.g-po Korisni.'!K342+'Plan budžeta 2026.g-po Korisni.'!K396+'Plan budžeta 2026.g-po Korisni.'!K421</f>
        <v>0</v>
      </c>
      <c r="H191" s="250">
        <f>'Plan budžeta 2026.g-po Korisni.'!L24+'Plan budžeta 2026.g-po Korisni.'!L59+'Plan budžeta 2026.g-po Korisni.'!L95+'Plan budžeta 2026.g-po Korisni.'!L157+'Plan budžeta 2026.g-po Korisni.'!L181+'Plan budžeta 2026.g-po Korisni.'!L214+'Plan budžeta 2026.g-po Korisni.'!L283+'Plan budžeta 2026.g-po Korisni.'!L342+'Plan budžeta 2026.g-po Korisni.'!L396+'Plan budžeta 2026.g-po Korisni.'!L421</f>
        <v>0</v>
      </c>
      <c r="I191" s="250">
        <f>'Plan budžeta 2026.g-po Korisni.'!M24+'Plan budžeta 2026.g-po Korisni.'!M59+'Plan budžeta 2026.g-po Korisni.'!M95+'Plan budžeta 2026.g-po Korisni.'!M157+'Plan budžeta 2026.g-po Korisni.'!M181+'Plan budžeta 2026.g-po Korisni.'!M214+'Plan budžeta 2026.g-po Korisni.'!M283+'Plan budžeta 2026.g-po Korisni.'!M342+'Plan budžeta 2026.g-po Korisni.'!M396+'Plan budžeta 2026.g-po Korisni.'!M421</f>
        <v>0</v>
      </c>
      <c r="J191" s="251">
        <f t="shared" si="31"/>
        <v>20500</v>
      </c>
      <c r="K191" s="69">
        <f t="shared" si="28"/>
        <v>95.348837209302332</v>
      </c>
    </row>
    <row r="192" spans="2:12" s="211" customFormat="1">
      <c r="B192" s="207">
        <v>613200</v>
      </c>
      <c r="C192" s="208" t="s">
        <v>285</v>
      </c>
      <c r="D192" s="196">
        <v>220277</v>
      </c>
      <c r="E192" s="204">
        <f>SUM(E193:E195)</f>
        <v>114648</v>
      </c>
      <c r="F192" s="250">
        <f>SUM(F193:F195)</f>
        <v>232900</v>
      </c>
      <c r="G192" s="251">
        <f>SUM(G193:G195)</f>
        <v>0</v>
      </c>
      <c r="H192" s="251">
        <f>SUM(H193:H195)</f>
        <v>1377</v>
      </c>
      <c r="I192" s="251">
        <f>SUM(I193:I195)</f>
        <v>0</v>
      </c>
      <c r="J192" s="251">
        <f t="shared" si="31"/>
        <v>234277</v>
      </c>
      <c r="K192" s="69">
        <f t="shared" si="28"/>
        <v>106.35563404259183</v>
      </c>
    </row>
    <row r="193" spans="2:11" ht="11.65" customHeight="1">
      <c r="B193" s="194">
        <v>613211</v>
      </c>
      <c r="C193" s="213" t="s">
        <v>92</v>
      </c>
      <c r="D193" s="206">
        <v>32500</v>
      </c>
      <c r="E193" s="197">
        <v>21749</v>
      </c>
      <c r="F193" s="252">
        <f>'Plan budžeta 2026.g-po Korisni.'!J215+'Plan budžeta 2026.g-po Korisni.'!J343+'Plan budžeta 2026.g-po Korisni.'!J422</f>
        <v>38900</v>
      </c>
      <c r="G193" s="252">
        <f>'Plan budžeta 2026.g-po Korisni.'!K215+'Plan budžeta 2026.g-po Korisni.'!K343+'Plan budžeta 2026.g-po Korisni.'!K422</f>
        <v>0</v>
      </c>
      <c r="H193" s="252">
        <f>'Plan budžeta 2026.g-po Korisni.'!L215+'Plan budžeta 2026.g-po Korisni.'!L343+'Plan budžeta 2026.g-po Korisni.'!L422</f>
        <v>0</v>
      </c>
      <c r="I193" s="252">
        <f>'Plan budžeta 2026.g-po Korisni.'!M215+'Plan budžeta 2026.g-po Korisni.'!M343+'Plan budžeta 2026.g-po Korisni.'!M422</f>
        <v>0</v>
      </c>
      <c r="J193" s="251">
        <f t="shared" si="31"/>
        <v>38900</v>
      </c>
      <c r="K193" s="69">
        <f t="shared" si="28"/>
        <v>119.69230769230769</v>
      </c>
    </row>
    <row r="194" spans="2:11" ht="12.2" customHeight="1">
      <c r="B194" s="194">
        <v>613215</v>
      </c>
      <c r="C194" s="213" t="s">
        <v>127</v>
      </c>
      <c r="D194" s="206">
        <v>47777</v>
      </c>
      <c r="E194" s="197">
        <v>0</v>
      </c>
      <c r="F194" s="252">
        <f>'Plan budžeta 2026.g-po Korisni.'!J284+'Plan budžeta 2026.g-po Korisni.'!J344+'Plan budžeta 2026.g-po Korisni.'!J423</f>
        <v>40000</v>
      </c>
      <c r="G194" s="252">
        <f>'Plan budžeta 2026.g-po Korisni.'!K284+'Plan budžeta 2026.g-po Korisni.'!K344+'Plan budžeta 2026.g-po Korisni.'!K423</f>
        <v>0</v>
      </c>
      <c r="H194" s="252">
        <f>'Plan budžeta 2026.g-po Korisni.'!L284+'Plan budžeta 2026.g-po Korisni.'!L344+'Plan budžeta 2026.g-po Korisni.'!L423</f>
        <v>1377</v>
      </c>
      <c r="I194" s="252">
        <f>'Plan budžeta 2026.g-po Korisni.'!M284+'Plan budžeta 2026.g-po Korisni.'!M344+'Plan budžeta 2026.g-po Korisni.'!M423</f>
        <v>0</v>
      </c>
      <c r="J194" s="251">
        <f t="shared" si="31"/>
        <v>41377</v>
      </c>
      <c r="K194" s="69">
        <f t="shared" si="28"/>
        <v>86.604433095422479</v>
      </c>
    </row>
    <row r="195" spans="2:11" ht="11.65" customHeight="1">
      <c r="B195" s="194">
        <v>613217</v>
      </c>
      <c r="C195" s="213" t="s">
        <v>59</v>
      </c>
      <c r="D195" s="206">
        <v>140000</v>
      </c>
      <c r="E195" s="197">
        <v>92899</v>
      </c>
      <c r="F195" s="252">
        <f>'Plan budžeta 2026.g-po Korisni.'!J96</f>
        <v>154000</v>
      </c>
      <c r="G195" s="252">
        <f>'Plan budžeta 2026.g-po Korisni.'!K96</f>
        <v>0</v>
      </c>
      <c r="H195" s="252">
        <f>'Plan budžeta 2026.g-po Korisni.'!L96</f>
        <v>0</v>
      </c>
      <c r="I195" s="252">
        <f>'Plan budžeta 2026.g-po Korisni.'!M96</f>
        <v>0</v>
      </c>
      <c r="J195" s="251">
        <f t="shared" si="31"/>
        <v>154000</v>
      </c>
      <c r="K195" s="69">
        <f t="shared" si="28"/>
        <v>110.00000000000001</v>
      </c>
    </row>
    <row r="196" spans="2:11" s="211" customFormat="1">
      <c r="B196" s="207">
        <v>613300</v>
      </c>
      <c r="C196" s="208" t="s">
        <v>284</v>
      </c>
      <c r="D196" s="196">
        <v>101410</v>
      </c>
      <c r="E196" s="204">
        <f>E197+E202</f>
        <v>59337</v>
      </c>
      <c r="F196" s="250">
        <f>F197+F202</f>
        <v>121450</v>
      </c>
      <c r="G196" s="251">
        <f>G197+G202</f>
        <v>0</v>
      </c>
      <c r="H196" s="251">
        <f>H197+H202</f>
        <v>0</v>
      </c>
      <c r="I196" s="251">
        <f>I197+I202</f>
        <v>0</v>
      </c>
      <c r="J196" s="251">
        <f t="shared" si="31"/>
        <v>121450</v>
      </c>
      <c r="K196" s="69">
        <f t="shared" si="28"/>
        <v>119.76136475692734</v>
      </c>
    </row>
    <row r="197" spans="2:11">
      <c r="B197" s="194">
        <v>613310</v>
      </c>
      <c r="C197" s="213" t="s">
        <v>283</v>
      </c>
      <c r="D197" s="206">
        <v>36940</v>
      </c>
      <c r="E197" s="239">
        <f t="shared" ref="E197" si="33">SUM(E198:E201)</f>
        <v>23479</v>
      </c>
      <c r="F197" s="252">
        <f>SUM(F198:F201)</f>
        <v>36980</v>
      </c>
      <c r="G197" s="253">
        <f>SUM(G198:G201)</f>
        <v>0</v>
      </c>
      <c r="H197" s="253">
        <f>SUM(H198:H201)</f>
        <v>0</v>
      </c>
      <c r="I197" s="253">
        <f>SUM(I198:I201)</f>
        <v>0</v>
      </c>
      <c r="J197" s="251">
        <f t="shared" si="31"/>
        <v>36980</v>
      </c>
      <c r="K197" s="69">
        <f t="shared" si="28"/>
        <v>100.10828370330265</v>
      </c>
    </row>
    <row r="198" spans="2:11">
      <c r="B198" s="194">
        <v>613311</v>
      </c>
      <c r="C198" s="213" t="s">
        <v>93</v>
      </c>
      <c r="D198" s="206">
        <v>7250</v>
      </c>
      <c r="E198" s="238">
        <v>3889</v>
      </c>
      <c r="F198" s="252">
        <f>'Plan budžeta 2026.g-po Korisni.'!J216+'Plan budžeta 2026.g-po Korisni.'!J345+'Plan budžeta 2026.g-po Korisni.'!J397+'Plan budžeta 2026.g-po Korisni.'!J424</f>
        <v>7250</v>
      </c>
      <c r="G198" s="252">
        <f>'Plan budžeta 2026.g-po Korisni.'!K216+'Plan budžeta 2026.g-po Korisni.'!K345+'Plan budžeta 2026.g-po Korisni.'!K397+'Plan budžeta 2026.g-po Korisni.'!K424</f>
        <v>0</v>
      </c>
      <c r="H198" s="252">
        <f>'Plan budžeta 2026.g-po Korisni.'!L216+'Plan budžeta 2026.g-po Korisni.'!L345+'Plan budžeta 2026.g-po Korisni.'!L397+'Plan budžeta 2026.g-po Korisni.'!L424</f>
        <v>0</v>
      </c>
      <c r="I198" s="252">
        <f>'Plan budžeta 2026.g-po Korisni.'!M216+'Plan budžeta 2026.g-po Korisni.'!M345+'Plan budžeta 2026.g-po Korisni.'!M397+'Plan budžeta 2026.g-po Korisni.'!M424</f>
        <v>0</v>
      </c>
      <c r="J198" s="251">
        <f t="shared" si="31"/>
        <v>7250</v>
      </c>
      <c r="K198" s="69">
        <f t="shared" si="28"/>
        <v>100</v>
      </c>
    </row>
    <row r="199" spans="2:11">
      <c r="B199" s="194">
        <v>613312</v>
      </c>
      <c r="C199" s="213" t="s">
        <v>94</v>
      </c>
      <c r="D199" s="206">
        <v>5190</v>
      </c>
      <c r="E199" s="238">
        <v>2988</v>
      </c>
      <c r="F199" s="252">
        <f>'Plan budžeta 2026.g-po Korisni.'!J217+'Plan budžeta 2026.g-po Korisni.'!J346+'Plan budžeta 2026.g-po Korisni.'!J398+'Plan budžeta 2026.g-po Korisni.'!J425</f>
        <v>5190</v>
      </c>
      <c r="G199" s="252">
        <f>'Plan budžeta 2026.g-po Korisni.'!K217+'Plan budžeta 2026.g-po Korisni.'!K346+'Plan budžeta 2026.g-po Korisni.'!K398+'Plan budžeta 2026.g-po Korisni.'!K425</f>
        <v>0</v>
      </c>
      <c r="H199" s="252">
        <f>'Plan budžeta 2026.g-po Korisni.'!L217+'Plan budžeta 2026.g-po Korisni.'!L346+'Plan budžeta 2026.g-po Korisni.'!L398+'Plan budžeta 2026.g-po Korisni.'!L425</f>
        <v>0</v>
      </c>
      <c r="I199" s="252">
        <f>'Plan budžeta 2026.g-po Korisni.'!M217+'Plan budžeta 2026.g-po Korisni.'!M346+'Plan budžeta 2026.g-po Korisni.'!M398+'Plan budžeta 2026.g-po Korisni.'!M425</f>
        <v>0</v>
      </c>
      <c r="J199" s="251">
        <f t="shared" si="31"/>
        <v>5190</v>
      </c>
      <c r="K199" s="69">
        <f t="shared" si="28"/>
        <v>100</v>
      </c>
    </row>
    <row r="200" spans="2:11">
      <c r="B200" s="194">
        <v>613313</v>
      </c>
      <c r="C200" s="213" t="s">
        <v>95</v>
      </c>
      <c r="D200" s="206">
        <v>2600</v>
      </c>
      <c r="E200" s="238">
        <v>1409</v>
      </c>
      <c r="F200" s="252">
        <f>'Plan budžeta 2026.g-po Korisni.'!J218+'Plan budžeta 2026.g-po Korisni.'!J347</f>
        <v>2600</v>
      </c>
      <c r="G200" s="252">
        <f>'Plan budžeta 2026.g-po Korisni.'!K218+'Plan budžeta 2026.g-po Korisni.'!K347</f>
        <v>0</v>
      </c>
      <c r="H200" s="252">
        <f>'Plan budžeta 2026.g-po Korisni.'!L218+'Plan budžeta 2026.g-po Korisni.'!L347</f>
        <v>0</v>
      </c>
      <c r="I200" s="252">
        <f>'Plan budžeta 2026.g-po Korisni.'!M218+'Plan budžeta 2026.g-po Korisni.'!M347</f>
        <v>0</v>
      </c>
      <c r="J200" s="251">
        <f t="shared" si="31"/>
        <v>2600</v>
      </c>
      <c r="K200" s="69">
        <f t="shared" si="28"/>
        <v>100</v>
      </c>
    </row>
    <row r="201" spans="2:11">
      <c r="B201" s="194">
        <v>613314</v>
      </c>
      <c r="C201" s="213" t="s">
        <v>96</v>
      </c>
      <c r="D201" s="206">
        <v>21900</v>
      </c>
      <c r="E201" s="238">
        <v>15193</v>
      </c>
      <c r="F201" s="252">
        <f>'Plan budžeta 2026.g-po Korisni.'!J219+'Plan budžeta 2026.g-po Korisni.'!J348+'Plan budžeta 2026.g-po Korisni.'!J426</f>
        <v>21940</v>
      </c>
      <c r="G201" s="252">
        <f>'Plan budžeta 2026.g-po Korisni.'!K219+'Plan budžeta 2026.g-po Korisni.'!K348+'Plan budžeta 2026.g-po Korisni.'!K426</f>
        <v>0</v>
      </c>
      <c r="H201" s="252">
        <f>'Plan budžeta 2026.g-po Korisni.'!L219+'Plan budžeta 2026.g-po Korisni.'!L348+'Plan budžeta 2026.g-po Korisni.'!L426</f>
        <v>0</v>
      </c>
      <c r="I201" s="252">
        <f>'Plan budžeta 2026.g-po Korisni.'!M219+'Plan budžeta 2026.g-po Korisni.'!M348+'Plan budžeta 2026.g-po Korisni.'!M426</f>
        <v>0</v>
      </c>
      <c r="J201" s="251">
        <f t="shared" si="31"/>
        <v>21940</v>
      </c>
      <c r="K201" s="69">
        <f t="shared" si="28"/>
        <v>100.1826484018265</v>
      </c>
    </row>
    <row r="202" spans="2:11">
      <c r="B202" s="194">
        <v>613320</v>
      </c>
      <c r="C202" s="213" t="s">
        <v>282</v>
      </c>
      <c r="D202" s="206">
        <v>64470</v>
      </c>
      <c r="E202" s="239">
        <f t="shared" ref="E202" si="34">SUM(E203:E205)</f>
        <v>35858</v>
      </c>
      <c r="F202" s="252">
        <f>SUM(F203:F205)</f>
        <v>84470</v>
      </c>
      <c r="G202" s="253">
        <f>SUM(G203:G205)</f>
        <v>0</v>
      </c>
      <c r="H202" s="253">
        <f>SUM(H203:H205)</f>
        <v>0</v>
      </c>
      <c r="I202" s="253">
        <f>SUM(I203:I205)</f>
        <v>0</v>
      </c>
      <c r="J202" s="251">
        <f t="shared" si="31"/>
        <v>84470</v>
      </c>
      <c r="K202" s="69">
        <f t="shared" si="28"/>
        <v>131.0221808593144</v>
      </c>
    </row>
    <row r="203" spans="2:11">
      <c r="B203" s="194">
        <v>613321</v>
      </c>
      <c r="C203" s="213" t="s">
        <v>97</v>
      </c>
      <c r="D203" s="206">
        <v>5870</v>
      </c>
      <c r="E203" s="238">
        <v>1495</v>
      </c>
      <c r="F203" s="252">
        <f>'Plan budžeta 2026.g-po Korisni.'!J220+'Plan budžeta 2026.g-po Korisni.'!J349+'Plan budžeta 2026.g-po Korisni.'!J399+'Plan budžeta 2026.g-po Korisni.'!J427</f>
        <v>5870</v>
      </c>
      <c r="G203" s="252">
        <f>'Plan budžeta 2026.g-po Korisni.'!K220+'Plan budžeta 2026.g-po Korisni.'!K349+'Plan budžeta 2026.g-po Korisni.'!K399+'Plan budžeta 2026.g-po Korisni.'!K427</f>
        <v>0</v>
      </c>
      <c r="H203" s="252">
        <f>'Plan budžeta 2026.g-po Korisni.'!L220+'Plan budžeta 2026.g-po Korisni.'!L349+'Plan budžeta 2026.g-po Korisni.'!L399+'Plan budžeta 2026.g-po Korisni.'!L427</f>
        <v>0</v>
      </c>
      <c r="I203" s="252">
        <f>'Plan budžeta 2026.g-po Korisni.'!M220+'Plan budžeta 2026.g-po Korisni.'!M349+'Plan budžeta 2026.g-po Korisni.'!M399+'Plan budžeta 2026.g-po Korisni.'!M427</f>
        <v>0</v>
      </c>
      <c r="J203" s="251">
        <f t="shared" si="31"/>
        <v>5870</v>
      </c>
      <c r="K203" s="69">
        <f t="shared" si="28"/>
        <v>100</v>
      </c>
    </row>
    <row r="204" spans="2:11">
      <c r="B204" s="194">
        <v>613323</v>
      </c>
      <c r="C204" s="213" t="s">
        <v>98</v>
      </c>
      <c r="D204" s="206">
        <v>18600</v>
      </c>
      <c r="E204" s="238">
        <v>12483</v>
      </c>
      <c r="F204" s="252">
        <f>'Plan budžeta 2026.g-po Korisni.'!J221+'Plan budžeta 2026.g-po Korisni.'!J350+'Plan budžeta 2026.g-po Korisni.'!J400+'Plan budžeta 2026.g-po Korisni.'!J428</f>
        <v>18600</v>
      </c>
      <c r="G204" s="252">
        <f>'Plan budžeta 2026.g-po Korisni.'!K221+'Plan budžeta 2026.g-po Korisni.'!K350+'Plan budžeta 2026.g-po Korisni.'!K400+'Plan budžeta 2026.g-po Korisni.'!K428</f>
        <v>0</v>
      </c>
      <c r="H204" s="252">
        <f>'Plan budžeta 2026.g-po Korisni.'!L221+'Plan budžeta 2026.g-po Korisni.'!L350+'Plan budžeta 2026.g-po Korisni.'!L400+'Plan budžeta 2026.g-po Korisni.'!L428</f>
        <v>0</v>
      </c>
      <c r="I204" s="252">
        <f>'Plan budžeta 2026.g-po Korisni.'!M221+'Plan budžeta 2026.g-po Korisni.'!M350+'Plan budžeta 2026.g-po Korisni.'!M400+'Plan budžeta 2026.g-po Korisni.'!M428</f>
        <v>0</v>
      </c>
      <c r="J204" s="251">
        <f t="shared" si="31"/>
        <v>18600</v>
      </c>
      <c r="K204" s="69">
        <f t="shared" si="28"/>
        <v>100</v>
      </c>
    </row>
    <row r="205" spans="2:11">
      <c r="B205" s="194">
        <v>613324</v>
      </c>
      <c r="C205" s="213" t="s">
        <v>60</v>
      </c>
      <c r="D205" s="206">
        <v>40000</v>
      </c>
      <c r="E205" s="238">
        <v>21880</v>
      </c>
      <c r="F205" s="252">
        <f>'Plan budžeta 2026.g-po Korisni.'!J97</f>
        <v>60000</v>
      </c>
      <c r="G205" s="252">
        <f>'Plan budžeta 2026.g-po Korisni.'!K97</f>
        <v>0</v>
      </c>
      <c r="H205" s="252">
        <f>'Plan budžeta 2026.g-po Korisni.'!L97</f>
        <v>0</v>
      </c>
      <c r="I205" s="252">
        <f>'Plan budžeta 2026.g-po Korisni.'!M97</f>
        <v>0</v>
      </c>
      <c r="J205" s="251">
        <f t="shared" si="31"/>
        <v>60000</v>
      </c>
      <c r="K205" s="69">
        <f t="shared" si="28"/>
        <v>150</v>
      </c>
    </row>
    <row r="206" spans="2:11" s="211" customFormat="1">
      <c r="B206" s="207">
        <v>613400</v>
      </c>
      <c r="C206" s="208" t="s">
        <v>281</v>
      </c>
      <c r="D206" s="196">
        <v>173302</v>
      </c>
      <c r="E206" s="204">
        <f>SUM(E207:E209)</f>
        <v>31730</v>
      </c>
      <c r="F206" s="250">
        <f>SUM(F207:F209)</f>
        <v>101000</v>
      </c>
      <c r="G206" s="251">
        <f>SUM(G207:G209)</f>
        <v>0</v>
      </c>
      <c r="H206" s="251">
        <f>SUM(H207:H209)</f>
        <v>75000</v>
      </c>
      <c r="I206" s="251">
        <f>SUM(I207:I209)</f>
        <v>0</v>
      </c>
      <c r="J206" s="251">
        <f t="shared" si="31"/>
        <v>176000</v>
      </c>
      <c r="K206" s="69">
        <f t="shared" si="28"/>
        <v>101.55681988667182</v>
      </c>
    </row>
    <row r="207" spans="2:11">
      <c r="B207" s="194">
        <v>613410</v>
      </c>
      <c r="C207" s="213" t="s">
        <v>84</v>
      </c>
      <c r="D207" s="206">
        <v>31000</v>
      </c>
      <c r="E207" s="238">
        <v>25605</v>
      </c>
      <c r="F207" s="252">
        <f>'Plan budžeta 2026.g-po Korisni.'!J222+'Plan budžeta 2026.g-po Korisni.'!J351+'Plan budžeta 2026.g-po Korisni.'!J429</f>
        <v>29000</v>
      </c>
      <c r="G207" s="252">
        <f>'Plan budžeta 2026.g-po Korisni.'!K222+'Plan budžeta 2026.g-po Korisni.'!K351+'Plan budžeta 2026.g-po Korisni.'!K429</f>
        <v>0</v>
      </c>
      <c r="H207" s="252">
        <f>'Plan budžeta 2026.g-po Korisni.'!L222+'Plan budžeta 2026.g-po Korisni.'!L351+'Plan budžeta 2026.g-po Korisni.'!L429</f>
        <v>6000</v>
      </c>
      <c r="I207" s="252">
        <f>'Plan budžeta 2026.g-po Korisni.'!M222+'Plan budžeta 2026.g-po Korisni.'!M351+'Plan budžeta 2026.g-po Korisni.'!M429</f>
        <v>0</v>
      </c>
      <c r="J207" s="251">
        <f t="shared" si="31"/>
        <v>35000</v>
      </c>
      <c r="K207" s="69">
        <f t="shared" si="28"/>
        <v>112.90322580645163</v>
      </c>
    </row>
    <row r="208" spans="2:11">
      <c r="B208" s="194">
        <v>613430</v>
      </c>
      <c r="C208" s="213" t="s">
        <v>280</v>
      </c>
      <c r="D208" s="206">
        <v>2000</v>
      </c>
      <c r="E208" s="238">
        <v>1110</v>
      </c>
      <c r="F208" s="252">
        <f>'Plan budžeta 2026.g-po Korisni.'!J430</f>
        <v>5000</v>
      </c>
      <c r="G208" s="252">
        <f>'Plan budžeta 2026.g-po Korisni.'!K430</f>
        <v>0</v>
      </c>
      <c r="H208" s="252">
        <f>'Plan budžeta 2026.g-po Korisni.'!L430</f>
        <v>0</v>
      </c>
      <c r="I208" s="252">
        <f>'Plan budžeta 2026.g-po Korisni.'!M430</f>
        <v>0</v>
      </c>
      <c r="J208" s="251">
        <f t="shared" si="31"/>
        <v>5000</v>
      </c>
      <c r="K208" s="69">
        <f t="shared" si="28"/>
        <v>250</v>
      </c>
    </row>
    <row r="209" spans="2:11">
      <c r="B209" s="194">
        <v>613480</v>
      </c>
      <c r="C209" s="213" t="s">
        <v>128</v>
      </c>
      <c r="D209" s="206">
        <v>140302</v>
      </c>
      <c r="E209" s="238">
        <v>5015</v>
      </c>
      <c r="F209" s="252">
        <f>'Plan budžeta 2026.g-po Korisni.'!J98+'Plan budžeta 2026.g-po Korisni.'!J223+'Plan budžeta 2026.g-po Korisni.'!J285+'Plan budžeta 2026.g-po Korisni.'!J431</f>
        <v>67000</v>
      </c>
      <c r="G209" s="252">
        <f>'Plan budžeta 2026.g-po Korisni.'!K98+'Plan budžeta 2026.g-po Korisni.'!K223+'Plan budžeta 2026.g-po Korisni.'!K285+'Plan budžeta 2026.g-po Korisni.'!K431</f>
        <v>0</v>
      </c>
      <c r="H209" s="252">
        <f>'Plan budžeta 2026.g-po Korisni.'!L98+'Plan budžeta 2026.g-po Korisni.'!L223+'Plan budžeta 2026.g-po Korisni.'!L285+'Plan budžeta 2026.g-po Korisni.'!L431</f>
        <v>69000</v>
      </c>
      <c r="I209" s="252">
        <f>'Plan budžeta 2026.g-po Korisni.'!M98+'Plan budžeta 2026.g-po Korisni.'!M223+'Plan budžeta 2026.g-po Korisni.'!M285+'Plan budžeta 2026.g-po Korisni.'!M431</f>
        <v>0</v>
      </c>
      <c r="J209" s="251">
        <f t="shared" si="31"/>
        <v>136000</v>
      </c>
      <c r="K209" s="69">
        <f t="shared" si="28"/>
        <v>96.933757180938258</v>
      </c>
    </row>
    <row r="210" spans="2:11" s="211" customFormat="1">
      <c r="B210" s="207">
        <v>613500</v>
      </c>
      <c r="C210" s="208" t="s">
        <v>279</v>
      </c>
      <c r="D210" s="196">
        <v>30860</v>
      </c>
      <c r="E210" s="204">
        <f>SUM(E211:E212)</f>
        <v>8344</v>
      </c>
      <c r="F210" s="250">
        <f>SUM(F211:F212)</f>
        <v>32500</v>
      </c>
      <c r="G210" s="251">
        <f>SUM(G211:G212)</f>
        <v>0</v>
      </c>
      <c r="H210" s="251">
        <f>SUM(H211:H212)</f>
        <v>0</v>
      </c>
      <c r="I210" s="251">
        <f>SUM(I211:I212)</f>
        <v>0</v>
      </c>
      <c r="J210" s="251">
        <f t="shared" si="31"/>
        <v>32500</v>
      </c>
      <c r="K210" s="69">
        <f t="shared" ref="K210:K233" si="35">J210/D210*100</f>
        <v>105.31432274789371</v>
      </c>
    </row>
    <row r="211" spans="2:11">
      <c r="B211" s="194">
        <v>613510</v>
      </c>
      <c r="C211" s="213" t="s">
        <v>100</v>
      </c>
      <c r="D211" s="206">
        <v>25180</v>
      </c>
      <c r="E211" s="197">
        <v>6450</v>
      </c>
      <c r="F211" s="252">
        <f>'Plan budžeta 2026.g-po Korisni.'!J25+'Plan budžeta 2026.g-po Korisni.'!J224+'Plan budžeta 2026.g-po Korisni.'!J352</f>
        <v>26800</v>
      </c>
      <c r="G211" s="252">
        <f>'Plan budžeta 2026.g-po Korisni.'!K25+'Plan budžeta 2026.g-po Korisni.'!K224+'Plan budžeta 2026.g-po Korisni.'!K352</f>
        <v>0</v>
      </c>
      <c r="H211" s="252">
        <f>'Plan budžeta 2026.g-po Korisni.'!L25+'Plan budžeta 2026.g-po Korisni.'!L224+'Plan budžeta 2026.g-po Korisni.'!L352</f>
        <v>0</v>
      </c>
      <c r="I211" s="252">
        <f>'Plan budžeta 2026.g-po Korisni.'!M25+'Plan budžeta 2026.g-po Korisni.'!M224+'Plan budžeta 2026.g-po Korisni.'!M352</f>
        <v>0</v>
      </c>
      <c r="J211" s="251">
        <f t="shared" si="31"/>
        <v>26800</v>
      </c>
      <c r="K211" s="69">
        <f t="shared" si="35"/>
        <v>106.43367752184274</v>
      </c>
    </row>
    <row r="212" spans="2:11">
      <c r="B212" s="194">
        <v>613520</v>
      </c>
      <c r="C212" s="213" t="s">
        <v>101</v>
      </c>
      <c r="D212" s="206">
        <v>5680</v>
      </c>
      <c r="E212" s="197">
        <v>1894</v>
      </c>
      <c r="F212" s="252">
        <f>'Plan budžeta 2026.g-po Korisni.'!J225+'Plan budžeta 2026.g-po Korisni.'!J353</f>
        <v>5700</v>
      </c>
      <c r="G212" s="252">
        <f>'Plan budžeta 2026.g-po Korisni.'!K225+'Plan budžeta 2026.g-po Korisni.'!K353</f>
        <v>0</v>
      </c>
      <c r="H212" s="252">
        <f>'Plan budžeta 2026.g-po Korisni.'!L225+'Plan budžeta 2026.g-po Korisni.'!L353</f>
        <v>0</v>
      </c>
      <c r="I212" s="252">
        <f>'Plan budžeta 2026.g-po Korisni.'!M225+'Plan budžeta 2026.g-po Korisni.'!M353</f>
        <v>0</v>
      </c>
      <c r="J212" s="251">
        <f t="shared" si="31"/>
        <v>5700</v>
      </c>
      <c r="K212" s="69">
        <f t="shared" si="35"/>
        <v>100.35211267605635</v>
      </c>
    </row>
    <row r="213" spans="2:11" s="211" customFormat="1">
      <c r="B213" s="207">
        <v>613600</v>
      </c>
      <c r="C213" s="208" t="s">
        <v>102</v>
      </c>
      <c r="D213" s="196">
        <v>13500</v>
      </c>
      <c r="E213" s="222">
        <v>9785</v>
      </c>
      <c r="F213" s="250">
        <f>'Plan budžeta 2026.g-po Korisni.'!J26+'Plan budžeta 2026.g-po Korisni.'!J226+'Plan budžeta 2026.g-po Korisni.'!J432</f>
        <v>15000</v>
      </c>
      <c r="G213" s="250">
        <f>'Plan budžeta 2026.g-po Korisni.'!K26+'Plan budžeta 2026.g-po Korisni.'!K226+'Plan budžeta 2026.g-po Korisni.'!K432</f>
        <v>0</v>
      </c>
      <c r="H213" s="250">
        <f>'Plan budžeta 2026.g-po Korisni.'!L26+'Plan budžeta 2026.g-po Korisni.'!L226+'Plan budžeta 2026.g-po Korisni.'!L432</f>
        <v>0</v>
      </c>
      <c r="I213" s="250">
        <f>'Plan budžeta 2026.g-po Korisni.'!M26+'Plan budžeta 2026.g-po Korisni.'!M226+'Plan budžeta 2026.g-po Korisni.'!M432</f>
        <v>0</v>
      </c>
      <c r="J213" s="251">
        <f t="shared" si="31"/>
        <v>15000</v>
      </c>
      <c r="K213" s="69">
        <f t="shared" si="35"/>
        <v>111.11111111111111</v>
      </c>
    </row>
    <row r="214" spans="2:11" s="211" customFormat="1">
      <c r="B214" s="207">
        <v>613700</v>
      </c>
      <c r="C214" s="208" t="s">
        <v>278</v>
      </c>
      <c r="D214" s="196">
        <v>426628</v>
      </c>
      <c r="E214" s="204">
        <f t="shared" ref="E214" si="36">E215+E216</f>
        <v>104040</v>
      </c>
      <c r="F214" s="250">
        <f t="shared" ref="F214:J214" si="37">F215+F216</f>
        <v>340700</v>
      </c>
      <c r="G214" s="251">
        <f t="shared" si="37"/>
        <v>0</v>
      </c>
      <c r="H214" s="251">
        <f t="shared" si="37"/>
        <v>133152</v>
      </c>
      <c r="I214" s="251">
        <f t="shared" si="37"/>
        <v>0</v>
      </c>
      <c r="J214" s="251">
        <f t="shared" si="37"/>
        <v>473852</v>
      </c>
      <c r="K214" s="69">
        <f t="shared" si="35"/>
        <v>111.06912813973766</v>
      </c>
    </row>
    <row r="215" spans="2:11">
      <c r="B215" s="194">
        <v>613710</v>
      </c>
      <c r="C215" s="213" t="s">
        <v>103</v>
      </c>
      <c r="D215" s="206">
        <v>13700</v>
      </c>
      <c r="E215" s="197">
        <v>6269</v>
      </c>
      <c r="F215" s="252">
        <f>'Plan budžeta 2026.g-po Korisni.'!J227+'Plan budžeta 2026.g-po Korisni.'!J286+'Plan budžeta 2026.g-po Korisni.'!J354+'Plan budžeta 2026.g-po Korisni.'!J433</f>
        <v>14700</v>
      </c>
      <c r="G215" s="252">
        <f>'Plan budžeta 2026.g-po Korisni.'!K227+'Plan budžeta 2026.g-po Korisni.'!K286+'Plan budžeta 2026.g-po Korisni.'!K354+'Plan budžeta 2026.g-po Korisni.'!K433</f>
        <v>0</v>
      </c>
      <c r="H215" s="252">
        <f>'Plan budžeta 2026.g-po Korisni.'!L227+'Plan budžeta 2026.g-po Korisni.'!L286+'Plan budžeta 2026.g-po Korisni.'!L354+'Plan budžeta 2026.g-po Korisni.'!L433</f>
        <v>0</v>
      </c>
      <c r="I215" s="252">
        <f>'Plan budžeta 2026.g-po Korisni.'!M227+'Plan budžeta 2026.g-po Korisni.'!M286+'Plan budžeta 2026.g-po Korisni.'!M354+'Plan budžeta 2026.g-po Korisni.'!M433</f>
        <v>0</v>
      </c>
      <c r="J215" s="251">
        <f t="shared" ref="J215:J258" si="38">F215+G215+H215+I215</f>
        <v>14700</v>
      </c>
      <c r="K215" s="69">
        <f t="shared" si="35"/>
        <v>107.2992700729927</v>
      </c>
    </row>
    <row r="216" spans="2:11">
      <c r="B216" s="194">
        <v>613720</v>
      </c>
      <c r="C216" s="213" t="s">
        <v>277</v>
      </c>
      <c r="D216" s="206">
        <v>412928</v>
      </c>
      <c r="E216" s="238">
        <f t="shared" ref="E216" si="39">SUM(E217:E222)</f>
        <v>97771</v>
      </c>
      <c r="F216" s="252">
        <f>SUM(F217:F222)</f>
        <v>326000</v>
      </c>
      <c r="G216" s="253">
        <f>SUM(G217:G222)</f>
        <v>0</v>
      </c>
      <c r="H216" s="253">
        <f>SUM(H217:H222)</f>
        <v>133152</v>
      </c>
      <c r="I216" s="253">
        <f>SUM(I217:I222)</f>
        <v>0</v>
      </c>
      <c r="J216" s="251">
        <f t="shared" si="38"/>
        <v>459152</v>
      </c>
      <c r="K216" s="69">
        <f t="shared" si="35"/>
        <v>111.19420334779913</v>
      </c>
    </row>
    <row r="217" spans="2:11">
      <c r="B217" s="194">
        <v>613721</v>
      </c>
      <c r="C217" s="213" t="s">
        <v>104</v>
      </c>
      <c r="D217" s="206">
        <v>8500</v>
      </c>
      <c r="E217" s="238">
        <v>0</v>
      </c>
      <c r="F217" s="252">
        <f>'Plan budžeta 2026.g-po Korisni.'!J228+'Plan budžeta 2026.g-po Korisni.'!J355+'Plan budžeta 2026.g-po Korisni.'!J434</f>
        <v>8500</v>
      </c>
      <c r="G217" s="252">
        <f>'Plan budžeta 2026.g-po Korisni.'!K228+'Plan budžeta 2026.g-po Korisni.'!K355+'Plan budžeta 2026.g-po Korisni.'!K434</f>
        <v>0</v>
      </c>
      <c r="H217" s="252">
        <f>'Plan budžeta 2026.g-po Korisni.'!L228+'Plan budžeta 2026.g-po Korisni.'!L355+'Plan budžeta 2026.g-po Korisni.'!L434</f>
        <v>25000</v>
      </c>
      <c r="I217" s="252">
        <f>'Plan budžeta 2026.g-po Korisni.'!M228+'Plan budžeta 2026.g-po Korisni.'!M355+'Plan budžeta 2026.g-po Korisni.'!M434</f>
        <v>0</v>
      </c>
      <c r="J217" s="251">
        <f t="shared" si="38"/>
        <v>33500</v>
      </c>
      <c r="K217" s="69">
        <f t="shared" si="35"/>
        <v>394.11764705882354</v>
      </c>
    </row>
    <row r="218" spans="2:11">
      <c r="B218" s="194">
        <v>613722</v>
      </c>
      <c r="C218" s="213" t="s">
        <v>105</v>
      </c>
      <c r="D218" s="206">
        <v>27500</v>
      </c>
      <c r="E218" s="238">
        <v>9145</v>
      </c>
      <c r="F218" s="252">
        <f>'Plan budžeta 2026.g-po Korisni.'!J229+'Plan budžeta 2026.g-po Korisni.'!J287+'Plan budžeta 2026.g-po Korisni.'!J356+'Plan budžeta 2026.g-po Korisni.'!J435</f>
        <v>18500</v>
      </c>
      <c r="G218" s="252">
        <f>'Plan budžeta 2026.g-po Korisni.'!K229+'Plan budžeta 2026.g-po Korisni.'!K287+'Plan budžeta 2026.g-po Korisni.'!K356+'Plan budžeta 2026.g-po Korisni.'!K435</f>
        <v>0</v>
      </c>
      <c r="H218" s="252">
        <f>'Plan budžeta 2026.g-po Korisni.'!L229+'Plan budžeta 2026.g-po Korisni.'!L287+'Plan budžeta 2026.g-po Korisni.'!L356+'Plan budžeta 2026.g-po Korisni.'!L435</f>
        <v>10000</v>
      </c>
      <c r="I218" s="252">
        <f>'Plan budžeta 2026.g-po Korisni.'!M229+'Plan budžeta 2026.g-po Korisni.'!M287+'Plan budžeta 2026.g-po Korisni.'!M356+'Plan budžeta 2026.g-po Korisni.'!M435</f>
        <v>0</v>
      </c>
      <c r="J218" s="251">
        <f t="shared" si="38"/>
        <v>28500</v>
      </c>
      <c r="K218" s="69">
        <f t="shared" si="35"/>
        <v>103.63636363636364</v>
      </c>
    </row>
    <row r="219" spans="2:11">
      <c r="B219" s="194">
        <v>613723</v>
      </c>
      <c r="C219" s="213" t="s">
        <v>106</v>
      </c>
      <c r="D219" s="206">
        <v>8000</v>
      </c>
      <c r="E219" s="238">
        <v>3186</v>
      </c>
      <c r="F219" s="254">
        <f>'Plan budžeta 2026.g-po Korisni.'!J230+'Plan budžeta 2026.g-po Korisni.'!J288+'Plan budžeta 2026.g-po Korisni.'!J357</f>
        <v>8000</v>
      </c>
      <c r="G219" s="254">
        <f>'Plan budžeta 2026.g-po Korisni.'!K230+'Plan budžeta 2026.g-po Korisni.'!K288+'Plan budžeta 2026.g-po Korisni.'!K357</f>
        <v>0</v>
      </c>
      <c r="H219" s="254">
        <f>'Plan budžeta 2026.g-po Korisni.'!L230+'Plan budžeta 2026.g-po Korisni.'!L288+'Plan budžeta 2026.g-po Korisni.'!L357</f>
        <v>0</v>
      </c>
      <c r="I219" s="254">
        <f>'Plan budžeta 2026.g-po Korisni.'!M230+'Plan budžeta 2026.g-po Korisni.'!M288+'Plan budžeta 2026.g-po Korisni.'!M357</f>
        <v>0</v>
      </c>
      <c r="J219" s="251">
        <f t="shared" si="38"/>
        <v>8000</v>
      </c>
      <c r="K219" s="69">
        <f t="shared" si="35"/>
        <v>100</v>
      </c>
    </row>
    <row r="220" spans="2:11">
      <c r="B220" s="194">
        <v>613724</v>
      </c>
      <c r="C220" s="213" t="s">
        <v>61</v>
      </c>
      <c r="D220" s="206">
        <v>245000</v>
      </c>
      <c r="E220" s="238">
        <v>67922</v>
      </c>
      <c r="F220" s="252">
        <f>'Plan budžeta 2026.g-po Korisni.'!J99+'Plan budžeta 2026.g-po Korisni.'!J289</f>
        <v>200000</v>
      </c>
      <c r="G220" s="252">
        <f>'Plan budžeta 2026.g-po Korisni.'!K99+'Plan budžeta 2026.g-po Korisni.'!K289</f>
        <v>0</v>
      </c>
      <c r="H220" s="252">
        <f>'Plan budžeta 2026.g-po Korisni.'!L99+'Plan budžeta 2026.g-po Korisni.'!L289</f>
        <v>50600</v>
      </c>
      <c r="I220" s="252">
        <f>'Plan budžeta 2026.g-po Korisni.'!M99+'Plan budžeta 2026.g-po Korisni.'!M289</f>
        <v>0</v>
      </c>
      <c r="J220" s="251">
        <f t="shared" si="38"/>
        <v>250600</v>
      </c>
      <c r="K220" s="69">
        <f t="shared" si="35"/>
        <v>102.28571428571429</v>
      </c>
    </row>
    <row r="221" spans="2:11">
      <c r="B221" s="194">
        <v>613726</v>
      </c>
      <c r="C221" s="213" t="s">
        <v>62</v>
      </c>
      <c r="D221" s="206">
        <v>52552</v>
      </c>
      <c r="E221" s="238">
        <v>17518</v>
      </c>
      <c r="F221" s="252">
        <f>'Plan budžeta 2026.g-po Korisni.'!J100</f>
        <v>30000</v>
      </c>
      <c r="G221" s="252">
        <f>'Plan budžeta 2026.g-po Korisni.'!K100</f>
        <v>0</v>
      </c>
      <c r="H221" s="252">
        <f>'Plan budžeta 2026.g-po Korisni.'!L100</f>
        <v>27552</v>
      </c>
      <c r="I221" s="252">
        <f>'Plan budžeta 2026.g-po Korisni.'!M100</f>
        <v>0</v>
      </c>
      <c r="J221" s="251">
        <f t="shared" si="38"/>
        <v>57552</v>
      </c>
      <c r="K221" s="69">
        <f t="shared" si="35"/>
        <v>109.5143857512559</v>
      </c>
    </row>
    <row r="222" spans="2:11">
      <c r="B222" s="194">
        <v>613727</v>
      </c>
      <c r="C222" s="213" t="s">
        <v>63</v>
      </c>
      <c r="D222" s="206">
        <v>71376</v>
      </c>
      <c r="E222" s="238">
        <v>0</v>
      </c>
      <c r="F222" s="254">
        <f>'Plan budžeta 2026.g-po Korisni.'!J101+'Plan budžeta 2026.g-po Korisni.'!J102+'Plan budžeta 2026.g-po Korisni.'!J103+'Plan budžeta 2026.g-po Korisni.'!J104+'Plan budžeta 2026.g-po Korisni.'!J290</f>
        <v>61000</v>
      </c>
      <c r="G222" s="252">
        <f>'Plan budžeta 2026.g-po Korisni.'!K101+'Plan budžeta 2026.g-po Korisni.'!K102+'Plan budžeta 2026.g-po Korisni.'!K103+'Plan budžeta 2026.g-po Korisni.'!K104+'Plan budžeta 2026.g-po Korisni.'!K290</f>
        <v>0</v>
      </c>
      <c r="H222" s="252">
        <f>'Plan budžeta 2026.g-po Korisni.'!L101+'Plan budžeta 2026.g-po Korisni.'!L102+'Plan budžeta 2026.g-po Korisni.'!L103+'Plan budžeta 2026.g-po Korisni.'!L104+'Plan budžeta 2026.g-po Korisni.'!L290</f>
        <v>20000</v>
      </c>
      <c r="I222" s="252">
        <f>'Plan budžeta 2026.g-po Korisni.'!M101+'Plan budžeta 2026.g-po Korisni.'!M102+'Plan budžeta 2026.g-po Korisni.'!M103+'Plan budžeta 2026.g-po Korisni.'!M104+'Plan budžeta 2026.g-po Korisni.'!M290</f>
        <v>0</v>
      </c>
      <c r="J222" s="251">
        <f t="shared" si="38"/>
        <v>81000</v>
      </c>
      <c r="K222" s="69">
        <f t="shared" si="35"/>
        <v>113.48352387357095</v>
      </c>
    </row>
    <row r="223" spans="2:11" s="211" customFormat="1">
      <c r="B223" s="207">
        <v>613800</v>
      </c>
      <c r="C223" s="208" t="s">
        <v>276</v>
      </c>
      <c r="D223" s="196">
        <v>15770</v>
      </c>
      <c r="E223" s="204">
        <f>SUM(E224:E225)</f>
        <v>6765</v>
      </c>
      <c r="F223" s="250">
        <f>SUM(F224:F225)</f>
        <v>15770</v>
      </c>
      <c r="G223" s="251">
        <f>SUM(G224:G225)</f>
        <v>0</v>
      </c>
      <c r="H223" s="251">
        <f>SUM(H224:H225)</f>
        <v>0</v>
      </c>
      <c r="I223" s="251">
        <f>SUM(I224:I225)</f>
        <v>0</v>
      </c>
      <c r="J223" s="251">
        <f t="shared" si="38"/>
        <v>15770</v>
      </c>
      <c r="K223" s="69">
        <f t="shared" si="35"/>
        <v>100</v>
      </c>
    </row>
    <row r="224" spans="2:11">
      <c r="B224" s="194">
        <v>613810</v>
      </c>
      <c r="C224" s="213" t="s">
        <v>107</v>
      </c>
      <c r="D224" s="206">
        <v>8770</v>
      </c>
      <c r="E224" s="238">
        <v>1991</v>
      </c>
      <c r="F224" s="252">
        <f>'Plan budžeta 2026.g-po Korisni.'!J231+'Plan budžeta 2026.g-po Korisni.'!J358</f>
        <v>8770</v>
      </c>
      <c r="G224" s="252">
        <f>'Plan budžeta 2026.g-po Korisni.'!K231+'Plan budžeta 2026.g-po Korisni.'!K358</f>
        <v>0</v>
      </c>
      <c r="H224" s="252">
        <f>'Plan budžeta 2026.g-po Korisni.'!L231+'Plan budžeta 2026.g-po Korisni.'!L358</f>
        <v>0</v>
      </c>
      <c r="I224" s="252">
        <f>'Plan budžeta 2026.g-po Korisni.'!M231+'Plan budžeta 2026.g-po Korisni.'!M358</f>
        <v>0</v>
      </c>
      <c r="J224" s="251">
        <f t="shared" si="38"/>
        <v>8770</v>
      </c>
      <c r="K224" s="69">
        <f t="shared" si="35"/>
        <v>100</v>
      </c>
    </row>
    <row r="225" spans="2:11">
      <c r="B225" s="194">
        <v>613820</v>
      </c>
      <c r="C225" s="213" t="s">
        <v>76</v>
      </c>
      <c r="D225" s="206">
        <v>7000</v>
      </c>
      <c r="E225" s="238">
        <v>4774</v>
      </c>
      <c r="F225" s="252">
        <f>'Plan budžeta 2026.g-po Korisni.'!J158</f>
        <v>7000</v>
      </c>
      <c r="G225" s="252">
        <f>'Plan budžeta 2026.g-po Korisni.'!K158</f>
        <v>0</v>
      </c>
      <c r="H225" s="252">
        <f>'Plan budžeta 2026.g-po Korisni.'!L158</f>
        <v>0</v>
      </c>
      <c r="I225" s="252">
        <f>'Plan budžeta 2026.g-po Korisni.'!M158</f>
        <v>0</v>
      </c>
      <c r="J225" s="251">
        <f t="shared" si="38"/>
        <v>7000</v>
      </c>
      <c r="K225" s="69">
        <f t="shared" si="35"/>
        <v>100</v>
      </c>
    </row>
    <row r="226" spans="2:11" s="211" customFormat="1">
      <c r="B226" s="207">
        <v>613900</v>
      </c>
      <c r="C226" s="208" t="s">
        <v>275</v>
      </c>
      <c r="D226" s="196">
        <v>625258</v>
      </c>
      <c r="E226" s="204">
        <f>E227+E234+E235+E236+E237+E240+E247+E253</f>
        <v>253931</v>
      </c>
      <c r="F226" s="250">
        <f>F227+F234+F235+F236+F237+F240+F247+F253</f>
        <v>709103</v>
      </c>
      <c r="G226" s="251">
        <f>G227+G234+G235+G236+G237+G240+G247+G253</f>
        <v>0</v>
      </c>
      <c r="H226" s="251">
        <f>H227+H234+H235+H236+H237+H240+H247+H253</f>
        <v>23000</v>
      </c>
      <c r="I226" s="251">
        <f>I227+I234+I235+I236+I237+I240+I247+I253</f>
        <v>0</v>
      </c>
      <c r="J226" s="251">
        <f t="shared" si="38"/>
        <v>732103</v>
      </c>
      <c r="K226" s="69">
        <f t="shared" si="35"/>
        <v>117.08814601332568</v>
      </c>
    </row>
    <row r="227" spans="2:11">
      <c r="B227" s="194">
        <v>613910</v>
      </c>
      <c r="C227" s="213" t="s">
        <v>274</v>
      </c>
      <c r="D227" s="206">
        <v>61700</v>
      </c>
      <c r="E227" s="216">
        <f>SUM(E228:E233)</f>
        <v>36730</v>
      </c>
      <c r="F227" s="252">
        <f>SUM(F228:F233)</f>
        <v>74700</v>
      </c>
      <c r="G227" s="253">
        <f>SUM(G228:G233)</f>
        <v>0</v>
      </c>
      <c r="H227" s="253">
        <f>SUM(H228:H233)</f>
        <v>4000</v>
      </c>
      <c r="I227" s="253">
        <f>SUM(I228:I233)</f>
        <v>0</v>
      </c>
      <c r="J227" s="251">
        <f t="shared" si="38"/>
        <v>78700</v>
      </c>
      <c r="K227" s="69">
        <f t="shared" si="35"/>
        <v>127.55267423014587</v>
      </c>
    </row>
    <row r="228" spans="2:11">
      <c r="B228" s="194">
        <v>613911</v>
      </c>
      <c r="C228" s="213" t="s">
        <v>108</v>
      </c>
      <c r="D228" s="206">
        <v>3700</v>
      </c>
      <c r="E228" s="238">
        <v>3787</v>
      </c>
      <c r="F228" s="252">
        <f>'Plan budžeta 2026.g-po Korisni.'!J232+'Plan budžeta 2026.g-po Korisni.'!J359</f>
        <v>15700</v>
      </c>
      <c r="G228" s="252">
        <f>'Plan budžeta 2026.g-po Korisni.'!K232+'Plan budžeta 2026.g-po Korisni.'!K359</f>
        <v>0</v>
      </c>
      <c r="H228" s="252">
        <f>'Plan budžeta 2026.g-po Korisni.'!L232+'Plan budžeta 2026.g-po Korisni.'!L359</f>
        <v>0</v>
      </c>
      <c r="I228" s="252">
        <f>'Plan budžeta 2026.g-po Korisni.'!M232+'Plan budžeta 2026.g-po Korisni.'!M359</f>
        <v>0</v>
      </c>
      <c r="J228" s="251">
        <f t="shared" si="38"/>
        <v>15700</v>
      </c>
      <c r="K228" s="69">
        <f t="shared" si="35"/>
        <v>424.32432432432432</v>
      </c>
    </row>
    <row r="229" spans="2:11">
      <c r="B229" s="194">
        <v>613912</v>
      </c>
      <c r="C229" s="213" t="s">
        <v>85</v>
      </c>
      <c r="D229" s="206">
        <v>2500</v>
      </c>
      <c r="E229" s="238">
        <v>0</v>
      </c>
      <c r="F229" s="252">
        <f>'Plan budžeta 2026.g-po Korisni.'!J27+'Plan budžeta 2026.g-po Korisni.'!J291+'Plan budžeta 2026.g-po Korisni.'!J436</f>
        <v>1500</v>
      </c>
      <c r="G229" s="252">
        <f>'Plan budžeta 2026.g-po Korisni.'!K27+'Plan budžeta 2026.g-po Korisni.'!K291+'Plan budžeta 2026.g-po Korisni.'!K436</f>
        <v>0</v>
      </c>
      <c r="H229" s="252">
        <f>'Plan budžeta 2026.g-po Korisni.'!L27+'Plan budžeta 2026.g-po Korisni.'!L291+'Plan budžeta 2026.g-po Korisni.'!L436</f>
        <v>2000</v>
      </c>
      <c r="I229" s="252">
        <f>'Plan budžeta 2026.g-po Korisni.'!M27+'Plan budžeta 2026.g-po Korisni.'!M291+'Plan budžeta 2026.g-po Korisni.'!M436</f>
        <v>0</v>
      </c>
      <c r="J229" s="251">
        <f t="shared" si="38"/>
        <v>3500</v>
      </c>
      <c r="K229" s="69">
        <f t="shared" si="35"/>
        <v>140</v>
      </c>
    </row>
    <row r="230" spans="2:11">
      <c r="B230" s="194">
        <v>613914</v>
      </c>
      <c r="C230" s="213" t="s">
        <v>26</v>
      </c>
      <c r="D230" s="206">
        <v>35000</v>
      </c>
      <c r="E230" s="238">
        <v>16728</v>
      </c>
      <c r="F230" s="252">
        <f>'Plan budžeta 2026.g-po Korisni.'!J28+'Plan budžeta 2026.g-po Korisni.'!J60+'Plan budžeta 2026.g-po Korisni.'!J233+'Plan budžeta 2026.g-po Korisni.'!J292+'Plan budžeta 2026.g-po Korisni.'!J360</f>
        <v>29000</v>
      </c>
      <c r="G230" s="252">
        <f>'Plan budžeta 2026.g-po Korisni.'!K28+'Plan budžeta 2026.g-po Korisni.'!K60+'Plan budžeta 2026.g-po Korisni.'!K233+'Plan budžeta 2026.g-po Korisni.'!K292+'Plan budžeta 2026.g-po Korisni.'!K360</f>
        <v>0</v>
      </c>
      <c r="H230" s="252">
        <f>'Plan budžeta 2026.g-po Korisni.'!L28+'Plan budžeta 2026.g-po Korisni.'!L60+'Plan budžeta 2026.g-po Korisni.'!L233+'Plan budžeta 2026.g-po Korisni.'!L292+'Plan budžeta 2026.g-po Korisni.'!L360</f>
        <v>2000</v>
      </c>
      <c r="I230" s="252">
        <f>'Plan budžeta 2026.g-po Korisni.'!M28+'Plan budžeta 2026.g-po Korisni.'!M60+'Plan budžeta 2026.g-po Korisni.'!M233+'Plan budžeta 2026.g-po Korisni.'!M292+'Plan budžeta 2026.g-po Korisni.'!M360</f>
        <v>0</v>
      </c>
      <c r="J230" s="251">
        <f t="shared" si="38"/>
        <v>31000</v>
      </c>
      <c r="K230" s="69">
        <f t="shared" si="35"/>
        <v>88.571428571428569</v>
      </c>
    </row>
    <row r="231" spans="2:11">
      <c r="B231" s="194">
        <v>613916</v>
      </c>
      <c r="C231" s="213" t="s">
        <v>109</v>
      </c>
      <c r="D231" s="206">
        <v>13000</v>
      </c>
      <c r="E231" s="238">
        <v>9234</v>
      </c>
      <c r="F231" s="252">
        <f>'Plan budžeta 2026.g-po Korisni.'!J234+'Plan budžeta 2026.g-po Korisni.'!J437</f>
        <v>13000</v>
      </c>
      <c r="G231" s="252">
        <f>'Plan budžeta 2026.g-po Korisni.'!K234+'Plan budžeta 2026.g-po Korisni.'!K437</f>
        <v>0</v>
      </c>
      <c r="H231" s="252">
        <f>'Plan budžeta 2026.g-po Korisni.'!L234+'Plan budžeta 2026.g-po Korisni.'!L437</f>
        <v>0</v>
      </c>
      <c r="I231" s="252">
        <f>'Plan budžeta 2026.g-po Korisni.'!M234+'Plan budžeta 2026.g-po Korisni.'!M437</f>
        <v>0</v>
      </c>
      <c r="J231" s="251">
        <f t="shared" si="38"/>
        <v>13000</v>
      </c>
      <c r="K231" s="69">
        <f t="shared" si="35"/>
        <v>100</v>
      </c>
    </row>
    <row r="232" spans="2:11">
      <c r="B232" s="194">
        <v>613917</v>
      </c>
      <c r="C232" s="213" t="s">
        <v>110</v>
      </c>
      <c r="D232" s="206">
        <v>7000</v>
      </c>
      <c r="E232" s="238">
        <v>6981</v>
      </c>
      <c r="F232" s="252">
        <f>'Plan budžeta 2026.g-po Korisni.'!J235</f>
        <v>15000</v>
      </c>
      <c r="G232" s="252">
        <f>'Plan budžeta 2026.g-po Korisni.'!K235</f>
        <v>0</v>
      </c>
      <c r="H232" s="252">
        <f>'Plan budžeta 2026.g-po Korisni.'!L235</f>
        <v>0</v>
      </c>
      <c r="I232" s="252">
        <f>'Plan budžeta 2026.g-po Korisni.'!M235</f>
        <v>0</v>
      </c>
      <c r="J232" s="251">
        <f t="shared" si="38"/>
        <v>15000</v>
      </c>
      <c r="K232" s="69">
        <f t="shared" si="35"/>
        <v>214.28571428571428</v>
      </c>
    </row>
    <row r="233" spans="2:11">
      <c r="B233" s="194">
        <v>613919</v>
      </c>
      <c r="C233" s="213" t="s">
        <v>111</v>
      </c>
      <c r="D233" s="206">
        <v>500</v>
      </c>
      <c r="E233" s="238">
        <v>0</v>
      </c>
      <c r="F233" s="252">
        <f>'Plan budžeta 2026.g-po Korisni.'!J236</f>
        <v>500</v>
      </c>
      <c r="G233" s="255">
        <f>'Plan budžeta 2026.g-po Korisni.'!K236</f>
        <v>0</v>
      </c>
      <c r="H233" s="255">
        <f>'Plan budžeta 2026.g-po Korisni.'!L236</f>
        <v>0</v>
      </c>
      <c r="I233" s="252">
        <f>'Plan budžeta 2026.g-po Korisni.'!M236</f>
        <v>0</v>
      </c>
      <c r="J233" s="251">
        <f t="shared" si="38"/>
        <v>500</v>
      </c>
      <c r="K233" s="69">
        <f t="shared" si="35"/>
        <v>100</v>
      </c>
    </row>
    <row r="234" spans="2:11" ht="11.1" customHeight="1">
      <c r="B234" s="194">
        <v>613920</v>
      </c>
      <c r="C234" s="213" t="s">
        <v>112</v>
      </c>
      <c r="D234" s="224">
        <v>7600</v>
      </c>
      <c r="E234" s="240">
        <v>473</v>
      </c>
      <c r="F234" s="256">
        <f>'Plan budžeta 2026.g-po Korisni.'!J237+'Plan budžeta 2026.g-po Korisni.'!J293+'Plan budžeta 2026.g-po Korisni.'!J361+'Plan budžeta 2026.g-po Korisni.'!J401+'Plan budžeta 2026.g-po Korisni.'!J438</f>
        <v>10600</v>
      </c>
      <c r="G234" s="257">
        <f>'Plan budžeta 2026.g-po Korisni.'!K237+'Plan budžeta 2026.g-po Korisni.'!K293+'Plan budžeta 2026.g-po Korisni.'!K361+'Plan budžeta 2026.g-po Korisni.'!K401+'Plan budžeta 2026.g-po Korisni.'!K438</f>
        <v>0</v>
      </c>
      <c r="H234" s="257">
        <f>'Plan budžeta 2026.g-po Korisni.'!L237+'Plan budžeta 2026.g-po Korisni.'!L293+'Plan budžeta 2026.g-po Korisni.'!L361+'Plan budžeta 2026.g-po Korisni.'!L401+'Plan budžeta 2026.g-po Korisni.'!L438</f>
        <v>2000</v>
      </c>
      <c r="I234" s="256">
        <f>'Plan budžeta 2026.g-po Korisni.'!M237+'Plan budžeta 2026.g-po Korisni.'!M293+'Plan budžeta 2026.g-po Korisni.'!M361+'Plan budžeta 2026.g-po Korisni.'!M401+'Plan budžeta 2026.g-po Korisni.'!M438</f>
        <v>0</v>
      </c>
      <c r="J234" s="251">
        <f t="shared" si="38"/>
        <v>12600</v>
      </c>
      <c r="K234" s="69">
        <f>J234/D235*100</f>
        <v>109.56521739130434</v>
      </c>
    </row>
    <row r="235" spans="2:11" ht="11.65" customHeight="1">
      <c r="B235" s="194">
        <v>613930</v>
      </c>
      <c r="C235" s="213" t="s">
        <v>113</v>
      </c>
      <c r="D235" s="206">
        <v>11500</v>
      </c>
      <c r="E235" s="238">
        <v>3670</v>
      </c>
      <c r="F235" s="258">
        <f>'Plan budžeta 2026.g-po Korisni.'!J238+'Plan budžeta 2026.g-po Korisni.'!J294+'Plan budžeta 2026.g-po Korisni.'!J362</f>
        <v>11500</v>
      </c>
      <c r="G235" s="259">
        <f>'Plan budžeta 2026.g-po Korisni.'!K238+'Plan budžeta 2026.g-po Korisni.'!K294+'Plan budžeta 2026.g-po Korisni.'!K362</f>
        <v>0</v>
      </c>
      <c r="H235" s="259">
        <f>'Plan budžeta 2026.g-po Korisni.'!L238+'Plan budžeta 2026.g-po Korisni.'!L294+'Plan budžeta 2026.g-po Korisni.'!L362</f>
        <v>0</v>
      </c>
      <c r="I235" s="258">
        <f>'Plan budžeta 2026.g-po Korisni.'!M238+'Plan budžeta 2026.g-po Korisni.'!M294+'Plan budžeta 2026.g-po Korisni.'!M362</f>
        <v>0</v>
      </c>
      <c r="J235" s="251">
        <f t="shared" si="38"/>
        <v>11500</v>
      </c>
      <c r="K235" s="69" t="e">
        <f>J235/D236*100</f>
        <v>#DIV/0!</v>
      </c>
    </row>
    <row r="236" spans="2:11" ht="11.1" customHeight="1">
      <c r="B236" s="194">
        <v>613940</v>
      </c>
      <c r="C236" s="213" t="s">
        <v>273</v>
      </c>
      <c r="D236" s="206">
        <v>0</v>
      </c>
      <c r="E236" s="238">
        <v>0</v>
      </c>
      <c r="F236" s="252">
        <f>'Plan budžeta 2026.g-po Korisni.'!J295</f>
        <v>0</v>
      </c>
      <c r="G236" s="260">
        <f>'Plan budžeta 2026.g-po Korisni.'!K295</f>
        <v>0</v>
      </c>
      <c r="H236" s="260">
        <f>'Plan budžeta 2026.g-po Korisni.'!L295</f>
        <v>0</v>
      </c>
      <c r="I236" s="252">
        <f>'Plan budžeta 2026.g-po Korisni.'!M295</f>
        <v>0</v>
      </c>
      <c r="J236" s="251">
        <f t="shared" si="38"/>
        <v>0</v>
      </c>
      <c r="K236" s="69"/>
    </row>
    <row r="237" spans="2:11" ht="11.1" customHeight="1">
      <c r="B237" s="194">
        <v>613960</v>
      </c>
      <c r="C237" s="213" t="s">
        <v>272</v>
      </c>
      <c r="D237" s="206">
        <v>25000</v>
      </c>
      <c r="E237" s="216">
        <f t="shared" ref="E237" si="40">SUM(E238:E239)</f>
        <v>18002</v>
      </c>
      <c r="F237" s="252">
        <f>SUM(F238:F239)</f>
        <v>25000</v>
      </c>
      <c r="G237" s="253">
        <f>SUM(G238:G239)</f>
        <v>0</v>
      </c>
      <c r="H237" s="253">
        <f>SUM(H238:H239)</f>
        <v>0</v>
      </c>
      <c r="I237" s="253">
        <f>SUM(I238:I239)</f>
        <v>0</v>
      </c>
      <c r="J237" s="251">
        <f t="shared" si="38"/>
        <v>25000</v>
      </c>
      <c r="K237" s="69">
        <f t="shared" ref="K237:K262" si="41">J237/D237*100</f>
        <v>100</v>
      </c>
    </row>
    <row r="238" spans="2:11">
      <c r="B238" s="194">
        <v>613961</v>
      </c>
      <c r="C238" s="213" t="s">
        <v>43</v>
      </c>
      <c r="D238" s="206">
        <v>15000</v>
      </c>
      <c r="E238" s="238">
        <v>8393</v>
      </c>
      <c r="F238" s="252">
        <f>'Plan budžeta 2026.g-po Korisni.'!J61</f>
        <v>15000</v>
      </c>
      <c r="G238" s="252">
        <f>'Plan budžeta 2026.g-po Korisni.'!K61</f>
        <v>0</v>
      </c>
      <c r="H238" s="252">
        <f>'Plan budžeta 2026.g-po Korisni.'!L61</f>
        <v>0</v>
      </c>
      <c r="I238" s="252">
        <f>'Plan budžeta 2026.g-po Korisni.'!M61</f>
        <v>0</v>
      </c>
      <c r="J238" s="251">
        <f t="shared" si="38"/>
        <v>15000</v>
      </c>
      <c r="K238" s="69">
        <f t="shared" si="41"/>
        <v>100</v>
      </c>
    </row>
    <row r="239" spans="2:11">
      <c r="B239" s="194">
        <v>613962</v>
      </c>
      <c r="C239" s="213" t="s">
        <v>44</v>
      </c>
      <c r="D239" s="206">
        <v>10000</v>
      </c>
      <c r="E239" s="238">
        <v>9609</v>
      </c>
      <c r="F239" s="252">
        <f>'Plan budžeta 2026.g-po Korisni.'!J62</f>
        <v>10000</v>
      </c>
      <c r="G239" s="252">
        <f>'Plan budžeta 2026.g-po Korisni.'!K62</f>
        <v>0</v>
      </c>
      <c r="H239" s="252">
        <f>'Plan budžeta 2026.g-po Korisni.'!L62</f>
        <v>0</v>
      </c>
      <c r="I239" s="252">
        <f>'Plan budžeta 2026.g-po Korisni.'!M62</f>
        <v>0</v>
      </c>
      <c r="J239" s="251">
        <f t="shared" si="38"/>
        <v>10000</v>
      </c>
      <c r="K239" s="69">
        <f t="shared" si="41"/>
        <v>100</v>
      </c>
    </row>
    <row r="240" spans="2:11">
      <c r="B240" s="194">
        <v>613970</v>
      </c>
      <c r="C240" s="213" t="s">
        <v>271</v>
      </c>
      <c r="D240" s="206">
        <v>272137</v>
      </c>
      <c r="E240" s="216">
        <f t="shared" ref="E240" si="42">SUM(E241:E246)</f>
        <v>149206</v>
      </c>
      <c r="F240" s="252">
        <f>SUM(F241:F246)</f>
        <v>426074</v>
      </c>
      <c r="G240" s="253">
        <f>SUM(G241:G246)</f>
        <v>0</v>
      </c>
      <c r="H240" s="253">
        <f>SUM(H241:H246)</f>
        <v>13800</v>
      </c>
      <c r="I240" s="253">
        <f>SUM(I241:I246)</f>
        <v>0</v>
      </c>
      <c r="J240" s="251">
        <f t="shared" si="38"/>
        <v>439874</v>
      </c>
      <c r="K240" s="69">
        <f t="shared" si="41"/>
        <v>161.63696961456913</v>
      </c>
    </row>
    <row r="241" spans="2:11">
      <c r="B241" s="194">
        <v>613972</v>
      </c>
      <c r="C241" s="213" t="s">
        <v>135</v>
      </c>
      <c r="D241" s="206">
        <v>8700</v>
      </c>
      <c r="E241" s="238">
        <v>2432</v>
      </c>
      <c r="F241" s="252">
        <f>'Plan budžeta 2026.g-po Korisni.'!J363+'Plan budžeta 2026.g-po Korisni.'!J439</f>
        <v>11800</v>
      </c>
      <c r="G241" s="252">
        <f>'Plan budžeta 2026.g-po Korisni.'!K363+'Plan budžeta 2026.g-po Korisni.'!K439</f>
        <v>0</v>
      </c>
      <c r="H241" s="252">
        <f>'Plan budžeta 2026.g-po Korisni.'!L363+'Plan budžeta 2026.g-po Korisni.'!L439</f>
        <v>0</v>
      </c>
      <c r="I241" s="252">
        <f>'Plan budžeta 2026.g-po Korisni.'!M363+'Plan budžeta 2026.g-po Korisni.'!M439</f>
        <v>0</v>
      </c>
      <c r="J241" s="251">
        <f t="shared" si="38"/>
        <v>11800</v>
      </c>
      <c r="K241" s="69">
        <f t="shared" si="41"/>
        <v>135.63218390804596</v>
      </c>
    </row>
    <row r="242" spans="2:11">
      <c r="B242" s="194">
        <v>613973</v>
      </c>
      <c r="C242" s="213" t="s">
        <v>114</v>
      </c>
      <c r="D242" s="206">
        <v>45288</v>
      </c>
      <c r="E242" s="238">
        <v>7743</v>
      </c>
      <c r="F242" s="252">
        <f>'Plan budžeta 2026.g-po Korisni.'!J239</f>
        <v>103364</v>
      </c>
      <c r="G242" s="252">
        <f>'Plan budžeta 2026.g-po Korisni.'!K239</f>
        <v>0</v>
      </c>
      <c r="H242" s="252">
        <f>'Plan budžeta 2026.g-po Korisni.'!L239</f>
        <v>0</v>
      </c>
      <c r="I242" s="252">
        <f>'Plan budžeta 2026.g-po Korisni.'!M239</f>
        <v>0</v>
      </c>
      <c r="J242" s="251">
        <f t="shared" si="38"/>
        <v>103364</v>
      </c>
      <c r="K242" s="69">
        <f t="shared" si="41"/>
        <v>228.23706059000176</v>
      </c>
    </row>
    <row r="243" spans="2:11">
      <c r="B243" s="194">
        <v>613974</v>
      </c>
      <c r="C243" s="213" t="s">
        <v>45</v>
      </c>
      <c r="D243" s="206">
        <v>54624</v>
      </c>
      <c r="E243" s="238">
        <v>30100</v>
      </c>
      <c r="F243" s="252">
        <f>'Plan budžeta 2026.g-po Korisni.'!J29+'Plan budžeta 2026.g-po Korisni.'!J30+'Plan budžeta 2026.g-po Korisni.'!J63+'Plan budžeta 2026.g-po Korisni.'!J296+'Plan budžeta 2026.g-po Korisni.'!J364+'Plan budžeta 2026.g-po Korisni.'!J440</f>
        <v>80750</v>
      </c>
      <c r="G243" s="252">
        <f>'Plan budžeta 2026.g-po Korisni.'!K29+'Plan budžeta 2026.g-po Korisni.'!K30+'Plan budžeta 2026.g-po Korisni.'!K63+'Plan budžeta 2026.g-po Korisni.'!K296+'Plan budžeta 2026.g-po Korisni.'!K364+'Plan budžeta 2026.g-po Korisni.'!K440</f>
        <v>0</v>
      </c>
      <c r="H243" s="252">
        <f>'Plan budžeta 2026.g-po Korisni.'!L29+'Plan budžeta 2026.g-po Korisni.'!L30+'Plan budžeta 2026.g-po Korisni.'!L63+'Plan budžeta 2026.g-po Korisni.'!L296+'Plan budžeta 2026.g-po Korisni.'!L364+'Plan budžeta 2026.g-po Korisni.'!L440</f>
        <v>3247</v>
      </c>
      <c r="I243" s="252">
        <f>'Plan budžeta 2026.g-po Korisni.'!M29+'Plan budžeta 2026.g-po Korisni.'!M30+'Plan budžeta 2026.g-po Korisni.'!M63+'Plan budžeta 2026.g-po Korisni.'!M296+'Plan budžeta 2026.g-po Korisni.'!M364+'Plan budžeta 2026.g-po Korisni.'!M440</f>
        <v>0</v>
      </c>
      <c r="J243" s="251">
        <f t="shared" si="38"/>
        <v>83997</v>
      </c>
      <c r="K243" s="69">
        <f t="shared" si="41"/>
        <v>153.7730667838313</v>
      </c>
    </row>
    <row r="244" spans="2:11">
      <c r="B244" s="194">
        <v>613975</v>
      </c>
      <c r="C244" s="213" t="s">
        <v>29</v>
      </c>
      <c r="D244" s="206">
        <v>150720</v>
      </c>
      <c r="E244" s="238">
        <v>108050</v>
      </c>
      <c r="F244" s="252">
        <f>'Plan budžeta 2026.g-po Korisni.'!J31</f>
        <v>186160</v>
      </c>
      <c r="G244" s="252">
        <f>'Plan budžeta 2026.g-po Korisni.'!K31</f>
        <v>0</v>
      </c>
      <c r="H244" s="252">
        <f>'Plan budžeta 2026.g-po Korisni.'!L31</f>
        <v>0</v>
      </c>
      <c r="I244" s="252">
        <f>'Plan budžeta 2026.g-po Korisni.'!M31</f>
        <v>0</v>
      </c>
      <c r="J244" s="251">
        <f t="shared" si="38"/>
        <v>186160</v>
      </c>
      <c r="K244" s="69">
        <f t="shared" si="41"/>
        <v>123.51380042462846</v>
      </c>
    </row>
    <row r="245" spans="2:11">
      <c r="B245" s="194">
        <v>613976</v>
      </c>
      <c r="C245" s="213" t="s">
        <v>46</v>
      </c>
      <c r="D245" s="206">
        <v>11505</v>
      </c>
      <c r="E245" s="238">
        <v>0</v>
      </c>
      <c r="F245" s="252">
        <f>'Plan budžeta 2026.g-po Korisni.'!J32+'Plan budžeta 2026.g-po Korisni.'!J64+'Plan budžeta 2026.g-po Korisni.'!J297</f>
        <v>42700</v>
      </c>
      <c r="G245" s="252">
        <f>'Plan budžeta 2026.g-po Korisni.'!K32+'Plan budžeta 2026.g-po Korisni.'!K64+'Plan budžeta 2026.g-po Korisni.'!K297</f>
        <v>0</v>
      </c>
      <c r="H245" s="252">
        <f>'Plan budžeta 2026.g-po Korisni.'!L32+'Plan budžeta 2026.g-po Korisni.'!L64+'Plan budžeta 2026.g-po Korisni.'!L297</f>
        <v>10553</v>
      </c>
      <c r="I245" s="252">
        <f>'Plan budžeta 2026.g-po Korisni.'!M32+'Plan budžeta 2026.g-po Korisni.'!M64+'Plan budžeta 2026.g-po Korisni.'!M297</f>
        <v>0</v>
      </c>
      <c r="J245" s="251">
        <f t="shared" si="38"/>
        <v>53253</v>
      </c>
      <c r="K245" s="69">
        <f t="shared" si="41"/>
        <v>462.86831812255542</v>
      </c>
    </row>
    <row r="246" spans="2:11">
      <c r="B246" s="194">
        <v>613979</v>
      </c>
      <c r="C246" s="213" t="s">
        <v>196</v>
      </c>
      <c r="D246" s="206">
        <v>1300</v>
      </c>
      <c r="E246" s="238">
        <v>881</v>
      </c>
      <c r="F246" s="252">
        <f>'Plan budžeta 2026.g-po Korisni.'!J365</f>
        <v>1300</v>
      </c>
      <c r="G246" s="252">
        <f>'Plan budžeta 2026.g-po Korisni.'!K365</f>
        <v>0</v>
      </c>
      <c r="H246" s="252">
        <f>'Plan budžeta 2026.g-po Korisni.'!L365</f>
        <v>0</v>
      </c>
      <c r="I246" s="252">
        <f>'Plan budžeta 2026.g-po Korisni.'!M365</f>
        <v>0</v>
      </c>
      <c r="J246" s="251">
        <f t="shared" si="38"/>
        <v>1300</v>
      </c>
      <c r="K246" s="69">
        <f t="shared" si="41"/>
        <v>100</v>
      </c>
    </row>
    <row r="247" spans="2:11">
      <c r="B247" s="194">
        <v>613980</v>
      </c>
      <c r="C247" s="213" t="s">
        <v>270</v>
      </c>
      <c r="D247" s="206">
        <v>83021</v>
      </c>
      <c r="E247" s="216">
        <f t="shared" ref="E247" si="43">SUM(E248:E252)</f>
        <v>42774</v>
      </c>
      <c r="F247" s="252">
        <f>SUM(F248:F252)</f>
        <v>143729</v>
      </c>
      <c r="G247" s="253">
        <f>SUM(G248:G252)</f>
        <v>0</v>
      </c>
      <c r="H247" s="253">
        <f>SUM(H248:H252)</f>
        <v>3200</v>
      </c>
      <c r="I247" s="253">
        <f>SUM(I248:I252)</f>
        <v>0</v>
      </c>
      <c r="J247" s="251">
        <f t="shared" si="38"/>
        <v>146929</v>
      </c>
      <c r="K247" s="69">
        <f t="shared" si="41"/>
        <v>176.97811397116391</v>
      </c>
    </row>
    <row r="248" spans="2:11">
      <c r="B248" s="194">
        <v>613983</v>
      </c>
      <c r="C248" s="213" t="s">
        <v>31</v>
      </c>
      <c r="D248" s="206">
        <v>8615</v>
      </c>
      <c r="E248" s="197">
        <v>5289</v>
      </c>
      <c r="F248" s="252">
        <f>'Plan budžeta 2026.g-po Korisni.'!J33+'Plan budžeta 2026.g-po Korisni.'!J65+'Plan budžeta 2026.g-po Korisni.'!J105+'Plan budžeta 2026.g-po Korisni.'!J159+'Plan budžeta 2026.g-po Korisni.'!J182+'Plan budžeta 2026.g-po Korisni.'!J240+'Plan budžeta 2026.g-po Korisni.'!J298+'Plan budžeta 2026.g-po Korisni.'!J366+'Plan budžeta 2026.g-po Korisni.'!J402+'Plan budžeta 2026.g-po Korisni.'!J441</f>
        <v>10119</v>
      </c>
      <c r="G248" s="252">
        <f>'Plan budžeta 2026.g-po Korisni.'!K33+'Plan budžeta 2026.g-po Korisni.'!K65+'Plan budžeta 2026.g-po Korisni.'!K105+'Plan budžeta 2026.g-po Korisni.'!K159+'Plan budžeta 2026.g-po Korisni.'!K182+'Plan budžeta 2026.g-po Korisni.'!K240+'Plan budžeta 2026.g-po Korisni.'!K298+'Plan budžeta 2026.g-po Korisni.'!K366+'Plan budžeta 2026.g-po Korisni.'!K402+'Plan budžeta 2026.g-po Korisni.'!K441</f>
        <v>0</v>
      </c>
      <c r="H248" s="252">
        <f>'Plan budžeta 2026.g-po Korisni.'!L33+'Plan budžeta 2026.g-po Korisni.'!L65+'Plan budžeta 2026.g-po Korisni.'!L105+'Plan budžeta 2026.g-po Korisni.'!L159+'Plan budžeta 2026.g-po Korisni.'!L182+'Plan budžeta 2026.g-po Korisni.'!L240+'Plan budžeta 2026.g-po Korisni.'!L298+'Plan budžeta 2026.g-po Korisni.'!L366+'Plan budžeta 2026.g-po Korisni.'!L402+'Plan budžeta 2026.g-po Korisni.'!L441</f>
        <v>70</v>
      </c>
      <c r="I248" s="252">
        <f>'Plan budžeta 2026.g-po Korisni.'!M33+'Plan budžeta 2026.g-po Korisni.'!M65+'Plan budžeta 2026.g-po Korisni.'!M105+'Plan budžeta 2026.g-po Korisni.'!M159+'Plan budžeta 2026.g-po Korisni.'!M182+'Plan budžeta 2026.g-po Korisni.'!M240+'Plan budžeta 2026.g-po Korisni.'!M298+'Plan budžeta 2026.g-po Korisni.'!M366+'Plan budžeta 2026.g-po Korisni.'!M402+'Plan budžeta 2026.g-po Korisni.'!M441</f>
        <v>0</v>
      </c>
      <c r="J248" s="251">
        <f t="shared" si="38"/>
        <v>10189</v>
      </c>
      <c r="K248" s="69">
        <f t="shared" si="41"/>
        <v>118.27045850261173</v>
      </c>
    </row>
    <row r="249" spans="2:11">
      <c r="B249" s="194">
        <v>613985</v>
      </c>
      <c r="C249" s="213" t="s">
        <v>115</v>
      </c>
      <c r="D249" s="206">
        <v>11760</v>
      </c>
      <c r="E249" s="197">
        <v>3533</v>
      </c>
      <c r="F249" s="252">
        <f>'Plan budžeta 2026.g-po Korisni.'!J241</f>
        <v>33600</v>
      </c>
      <c r="G249" s="252">
        <f>'Plan budžeta 2026.g-po Korisni.'!K241</f>
        <v>0</v>
      </c>
      <c r="H249" s="252">
        <f>'Plan budžeta 2026.g-po Korisni.'!L241</f>
        <v>0</v>
      </c>
      <c r="I249" s="252">
        <f>'Plan budžeta 2026.g-po Korisni.'!M241</f>
        <v>0</v>
      </c>
      <c r="J249" s="251">
        <f t="shared" si="38"/>
        <v>33600</v>
      </c>
      <c r="K249" s="69">
        <f t="shared" si="41"/>
        <v>285.71428571428572</v>
      </c>
    </row>
    <row r="250" spans="2:11">
      <c r="B250" s="194">
        <v>613986</v>
      </c>
      <c r="C250" s="213" t="s">
        <v>269</v>
      </c>
      <c r="D250" s="206">
        <v>12717</v>
      </c>
      <c r="E250" s="197">
        <v>6868</v>
      </c>
      <c r="F250" s="254">
        <f>'Plan budžeta 2026.g-po Korisni.'!J34+'Plan budžeta 2026.g-po Korisni.'!J66+'Plan budžeta 2026.g-po Korisni.'!J242+'Plan budžeta 2026.g-po Korisni.'!J299+'Plan budžeta 2026.g-po Korisni.'!J367+'Plan budžeta 2026.g-po Korisni.'!J442</f>
        <v>20035</v>
      </c>
      <c r="G250" s="254">
        <f>'Plan budžeta 2026.g-po Korisni.'!K34+'Plan budžeta 2026.g-po Korisni.'!K66+'Plan budžeta 2026.g-po Korisni.'!K242+'Plan budžeta 2026.g-po Korisni.'!K299+'Plan budžeta 2026.g-po Korisni.'!K367+'Plan budžeta 2026.g-po Korisni.'!K442</f>
        <v>0</v>
      </c>
      <c r="H250" s="254">
        <f>'Plan budžeta 2026.g-po Korisni.'!L34+'Plan budžeta 2026.g-po Korisni.'!L66+'Plan budžeta 2026.g-po Korisni.'!L242+'Plan budžeta 2026.g-po Korisni.'!L299+'Plan budžeta 2026.g-po Korisni.'!L367+'Plan budžeta 2026.g-po Korisni.'!L442</f>
        <v>639</v>
      </c>
      <c r="I250" s="254">
        <f>'Plan budžeta 2026.g-po Korisni.'!M34+'Plan budžeta 2026.g-po Korisni.'!M66+'Plan budžeta 2026.g-po Korisni.'!M242+'Plan budžeta 2026.g-po Korisni.'!M299+'Plan budžeta 2026.g-po Korisni.'!M367+'Plan budžeta 2026.g-po Korisni.'!M442</f>
        <v>0</v>
      </c>
      <c r="J250" s="251">
        <f t="shared" si="38"/>
        <v>20674</v>
      </c>
      <c r="K250" s="69">
        <f t="shared" si="41"/>
        <v>162.56978847212395</v>
      </c>
    </row>
    <row r="251" spans="2:11">
      <c r="B251" s="194">
        <v>613987</v>
      </c>
      <c r="C251" s="213" t="s">
        <v>268</v>
      </c>
      <c r="D251" s="206">
        <v>20160</v>
      </c>
      <c r="E251" s="197">
        <v>10603</v>
      </c>
      <c r="F251" s="252">
        <f>'Plan budžeta 2026.g-po Korisni.'!J35+'Plan budžeta 2026.g-po Korisni.'!J67+'Plan budžeta 2026.g-po Korisni.'!J243+'Plan budžeta 2026.g-po Korisni.'!J300+'Plan budžeta 2026.g-po Korisni.'!J368+'Plan budžeta 2026.g-po Korisni.'!J443</f>
        <v>32579</v>
      </c>
      <c r="G251" s="252">
        <f>'Plan budžeta 2026.g-po Korisni.'!K35+'Plan budžeta 2026.g-po Korisni.'!K67+'Plan budžeta 2026.g-po Korisni.'!K243+'Plan budžeta 2026.g-po Korisni.'!K300+'Plan budžeta 2026.g-po Korisni.'!K368+'Plan budžeta 2026.g-po Korisni.'!K443</f>
        <v>0</v>
      </c>
      <c r="H251" s="252">
        <f>'Plan budžeta 2026.g-po Korisni.'!L35+'Plan budžeta 2026.g-po Korisni.'!L67+'Plan budžeta 2026.g-po Korisni.'!L243+'Plan budžeta 2026.g-po Korisni.'!L300+'Plan budžeta 2026.g-po Korisni.'!L368+'Plan budžeta 2026.g-po Korisni.'!L443</f>
        <v>958</v>
      </c>
      <c r="I251" s="252">
        <f>'Plan budžeta 2026.g-po Korisni.'!M35+'Plan budžeta 2026.g-po Korisni.'!M67+'Plan budžeta 2026.g-po Korisni.'!M243+'Plan budžeta 2026.g-po Korisni.'!M300+'Plan budžeta 2026.g-po Korisni.'!M368+'Plan budžeta 2026.g-po Korisni.'!M443</f>
        <v>0</v>
      </c>
      <c r="J251" s="251">
        <f t="shared" si="38"/>
        <v>33537</v>
      </c>
      <c r="K251" s="69">
        <f t="shared" si="41"/>
        <v>166.35416666666666</v>
      </c>
    </row>
    <row r="252" spans="2:11">
      <c r="B252" s="194">
        <v>613988</v>
      </c>
      <c r="C252" s="213" t="s">
        <v>49</v>
      </c>
      <c r="D252" s="206">
        <v>29769</v>
      </c>
      <c r="E252" s="197">
        <v>16481</v>
      </c>
      <c r="F252" s="252">
        <f>'Plan budžeta 2026.g-po Korisni.'!J36+'Plan budžeta 2026.g-po Korisni.'!J68+'Plan budžeta 2026.g-po Korisni.'!J244+'Plan budžeta 2026.g-po Korisni.'!J301+'Plan budžeta 2026.g-po Korisni.'!J369+'Plan budžeta 2026.g-po Korisni.'!J444</f>
        <v>47396</v>
      </c>
      <c r="G252" s="252">
        <f>'Plan budžeta 2026.g-po Korisni.'!K36+'Plan budžeta 2026.g-po Korisni.'!K68+'Plan budžeta 2026.g-po Korisni.'!K244+'Plan budžeta 2026.g-po Korisni.'!K301+'Plan budžeta 2026.g-po Korisni.'!K369+'Plan budžeta 2026.g-po Korisni.'!K444</f>
        <v>0</v>
      </c>
      <c r="H252" s="252">
        <f>'Plan budžeta 2026.g-po Korisni.'!L36+'Plan budžeta 2026.g-po Korisni.'!L68+'Plan budžeta 2026.g-po Korisni.'!L244+'Plan budžeta 2026.g-po Korisni.'!L301+'Plan budžeta 2026.g-po Korisni.'!L369+'Plan budžeta 2026.g-po Korisni.'!L444</f>
        <v>1533</v>
      </c>
      <c r="I252" s="252">
        <f>'Plan budžeta 2026.g-po Korisni.'!M36+'Plan budžeta 2026.g-po Korisni.'!M68+'Plan budžeta 2026.g-po Korisni.'!M244+'Plan budžeta 2026.g-po Korisni.'!M301+'Plan budžeta 2026.g-po Korisni.'!M369+'Plan budžeta 2026.g-po Korisni.'!M444</f>
        <v>0</v>
      </c>
      <c r="J252" s="251">
        <f t="shared" si="38"/>
        <v>48929</v>
      </c>
      <c r="K252" s="69">
        <f t="shared" si="41"/>
        <v>164.3622560381605</v>
      </c>
    </row>
    <row r="253" spans="2:11">
      <c r="B253" s="194">
        <v>613990</v>
      </c>
      <c r="C253" s="213" t="s">
        <v>64</v>
      </c>
      <c r="D253" s="206">
        <v>164300</v>
      </c>
      <c r="E253" s="197">
        <v>3076</v>
      </c>
      <c r="F253" s="254">
        <f>'Plan budžeta 2026.g-po Korisni.'!J37+'Plan budžeta 2026.g-po Korisni.'!J106+'Plan budžeta 2026.g-po Korisni.'!J160+'Plan budžeta 2026.g-po Korisni.'!J245+'Plan budžeta 2026.g-po Korisni.'!J302+'Plan budžeta 2026.g-po Korisni.'!J370+'Plan budžeta 2026.g-po Korisni.'!J445</f>
        <v>17500</v>
      </c>
      <c r="G253" s="254">
        <f>'Plan budžeta 2026.g-po Korisni.'!K37+'Plan budžeta 2026.g-po Korisni.'!K106+'Plan budžeta 2026.g-po Korisni.'!K160+'Plan budžeta 2026.g-po Korisni.'!K245+'Plan budžeta 2026.g-po Korisni.'!K302+'Plan budžeta 2026.g-po Korisni.'!K370+'Plan budžeta 2026.g-po Korisni.'!K445</f>
        <v>0</v>
      </c>
      <c r="H253" s="254">
        <f>'Plan budžeta 2026.g-po Korisni.'!L37+'Plan budžeta 2026.g-po Korisni.'!L106+'Plan budžeta 2026.g-po Korisni.'!L160+'Plan budžeta 2026.g-po Korisni.'!L245+'Plan budžeta 2026.g-po Korisni.'!L302+'Plan budžeta 2026.g-po Korisni.'!L370+'Plan budžeta 2026.g-po Korisni.'!L445</f>
        <v>0</v>
      </c>
      <c r="I253" s="254">
        <f>'Plan budžeta 2026.g-po Korisni.'!M37+'Plan budžeta 2026.g-po Korisni.'!M106+'Plan budžeta 2026.g-po Korisni.'!M160+'Plan budžeta 2026.g-po Korisni.'!M245+'Plan budžeta 2026.g-po Korisni.'!M302+'Plan budžeta 2026.g-po Korisni.'!M370+'Plan budžeta 2026.g-po Korisni.'!M445</f>
        <v>0</v>
      </c>
      <c r="J253" s="251">
        <f t="shared" si="38"/>
        <v>17500</v>
      </c>
      <c r="K253" s="69">
        <f t="shared" si="41"/>
        <v>10.651247717589776</v>
      </c>
    </row>
    <row r="254" spans="2:11" s="211" customFormat="1">
      <c r="B254" s="207">
        <v>614000</v>
      </c>
      <c r="C254" s="208" t="s">
        <v>35</v>
      </c>
      <c r="D254" s="196">
        <v>2522300</v>
      </c>
      <c r="E254" s="204">
        <f t="shared" ref="E254" si="44">E255+E256+E267+E273+E276+E279</f>
        <v>1787876</v>
      </c>
      <c r="F254" s="250">
        <f>F255+F256+F267+F273+F276+F279</f>
        <v>988000</v>
      </c>
      <c r="G254" s="251">
        <f>G255+G256+G267+G273+G276+G279</f>
        <v>0</v>
      </c>
      <c r="H254" s="251">
        <f>H255+H256+H267+H273+H276+H279</f>
        <v>1399842</v>
      </c>
      <c r="I254" s="251">
        <f>I255+I256+I267+I273+I276+I279</f>
        <v>105000</v>
      </c>
      <c r="J254" s="251">
        <f t="shared" si="38"/>
        <v>2492842</v>
      </c>
      <c r="K254" s="69">
        <f t="shared" si="41"/>
        <v>98.832097688617523</v>
      </c>
    </row>
    <row r="255" spans="2:11" s="211" customFormat="1">
      <c r="B255" s="207">
        <v>614100</v>
      </c>
      <c r="C255" s="208" t="s">
        <v>267</v>
      </c>
      <c r="D255" s="196"/>
      <c r="E255" s="204">
        <v>0</v>
      </c>
      <c r="F255" s="250">
        <f>'Plan budžeta 2026.g-po Korisni.'!J70+'Plan budžeta 2026.g-po Korisni.'!J247+'Plan budžeta 2026.g-po Korisni.'!I248</f>
        <v>0</v>
      </c>
      <c r="G255" s="250">
        <f>'Plan budžeta 2026.g-po Korisni.'!K70+'Plan budžeta 2026.g-po Korisni.'!K247+'Plan budžeta 2026.g-po Korisni.'!J248</f>
        <v>0</v>
      </c>
      <c r="H255" s="250">
        <f>'Plan budžeta 2026.g-po Korisni.'!L70+'Plan budžeta 2026.g-po Korisni.'!L247+'Plan budžeta 2026.g-po Korisni.'!K248</f>
        <v>0</v>
      </c>
      <c r="I255" s="250">
        <f>'Plan budžeta 2026.g-po Korisni.'!M70+'Plan budžeta 2026.g-po Korisni.'!M247+'Plan budžeta 2026.g-po Korisni.'!L248</f>
        <v>0</v>
      </c>
      <c r="J255" s="251">
        <f t="shared" si="38"/>
        <v>0</v>
      </c>
      <c r="K255" s="69"/>
    </row>
    <row r="256" spans="2:11" s="211" customFormat="1">
      <c r="B256" s="207">
        <v>614200</v>
      </c>
      <c r="C256" s="208" t="s">
        <v>266</v>
      </c>
      <c r="D256" s="196">
        <v>1931000</v>
      </c>
      <c r="E256" s="204">
        <f t="shared" ref="E256" si="45">SUM(E257+E258+E263)</f>
        <v>1303376</v>
      </c>
      <c r="F256" s="250">
        <f>SUM(F257+F258+F263)</f>
        <v>460000</v>
      </c>
      <c r="G256" s="251">
        <f>SUM(G257+G258+G263)</f>
        <v>0</v>
      </c>
      <c r="H256" s="251">
        <f>SUM(H257+H258+H263)</f>
        <v>1399842</v>
      </c>
      <c r="I256" s="251">
        <f>SUM(I257+I258+I263)</f>
        <v>15000</v>
      </c>
      <c r="J256" s="251">
        <f t="shared" si="38"/>
        <v>1874842</v>
      </c>
      <c r="K256" s="69">
        <f t="shared" si="41"/>
        <v>97.09176592439151</v>
      </c>
    </row>
    <row r="257" spans="2:11">
      <c r="B257" s="194">
        <v>614220</v>
      </c>
      <c r="C257" s="213" t="s">
        <v>265</v>
      </c>
      <c r="D257" s="206">
        <v>100000</v>
      </c>
      <c r="E257" s="197">
        <v>64290</v>
      </c>
      <c r="F257" s="252">
        <f>'Plan budžeta 2026.g-po Korisni.'!J372</f>
        <v>100000</v>
      </c>
      <c r="G257" s="252">
        <f>'Plan budžeta 2026.g-po Korisni.'!K372</f>
        <v>0</v>
      </c>
      <c r="H257" s="252">
        <f>'Plan budžeta 2026.g-po Korisni.'!L372</f>
        <v>0</v>
      </c>
      <c r="I257" s="252">
        <f>'Plan budžeta 2026.g-po Korisni.'!M372</f>
        <v>0</v>
      </c>
      <c r="J257" s="251">
        <f t="shared" si="38"/>
        <v>100000</v>
      </c>
      <c r="K257" s="69">
        <f t="shared" si="41"/>
        <v>100</v>
      </c>
    </row>
    <row r="258" spans="2:11">
      <c r="B258" s="194">
        <v>614230</v>
      </c>
      <c r="C258" s="213" t="s">
        <v>264</v>
      </c>
      <c r="D258" s="206">
        <v>1367000</v>
      </c>
      <c r="E258" s="216">
        <f t="shared" ref="E258" si="46">SUM(E259:E262)</f>
        <v>978130</v>
      </c>
      <c r="F258" s="252">
        <f>SUM(F259:F262)</f>
        <v>170000</v>
      </c>
      <c r="G258" s="253">
        <f>SUM(G259:G262)</f>
        <v>0</v>
      </c>
      <c r="H258" s="253">
        <f>SUM(H259:H262)</f>
        <v>1369842</v>
      </c>
      <c r="I258" s="253">
        <f>SUM(I259:I262)</f>
        <v>15000</v>
      </c>
      <c r="J258" s="251">
        <f t="shared" si="38"/>
        <v>1554842</v>
      </c>
      <c r="K258" s="69">
        <f t="shared" si="41"/>
        <v>113.74118507681052</v>
      </c>
    </row>
    <row r="259" spans="2:11">
      <c r="B259" s="194">
        <v>614231</v>
      </c>
      <c r="C259" s="213" t="s">
        <v>155</v>
      </c>
      <c r="D259" s="206">
        <v>1200000</v>
      </c>
      <c r="E259" s="197">
        <v>858306</v>
      </c>
      <c r="F259" s="252">
        <f>'Plan budžeta 2026.g-po Korisni.'!J373</f>
        <v>0</v>
      </c>
      <c r="G259" s="252">
        <f>'Plan budžeta 2026.g-po Korisni.'!K373</f>
        <v>0</v>
      </c>
      <c r="H259" s="252">
        <f>'Plan budžeta 2026.g-po Korisni.'!L373</f>
        <v>1364842</v>
      </c>
      <c r="I259" s="252">
        <f>'Plan budžeta 2026.g-po Korisni.'!M373</f>
        <v>0</v>
      </c>
      <c r="J259" s="251">
        <f>SUM(F259:I259)</f>
        <v>1364842</v>
      </c>
      <c r="K259" s="69">
        <f t="shared" si="41"/>
        <v>113.73683333333334</v>
      </c>
    </row>
    <row r="260" spans="2:11">
      <c r="B260" s="194">
        <v>614232</v>
      </c>
      <c r="C260" s="213" t="s">
        <v>263</v>
      </c>
      <c r="D260" s="206">
        <v>0</v>
      </c>
      <c r="E260" s="197">
        <v>0</v>
      </c>
      <c r="F260" s="252"/>
      <c r="G260" s="253"/>
      <c r="H260" s="253"/>
      <c r="I260" s="253"/>
      <c r="J260" s="251">
        <f t="shared" ref="J260:J283" si="47">F260+G260+H260+I260</f>
        <v>0</v>
      </c>
      <c r="K260" s="69" t="e">
        <f t="shared" si="41"/>
        <v>#DIV/0!</v>
      </c>
    </row>
    <row r="261" spans="2:11">
      <c r="B261" s="194">
        <v>614234</v>
      </c>
      <c r="C261" s="213" t="s">
        <v>118</v>
      </c>
      <c r="D261" s="206">
        <v>70000</v>
      </c>
      <c r="E261" s="197">
        <v>64500</v>
      </c>
      <c r="F261" s="252">
        <f>'Plan budžeta 2026.g-po Korisni.'!J249</f>
        <v>80000</v>
      </c>
      <c r="G261" s="252">
        <f>'Plan budžeta 2026.g-po Korisni.'!K249</f>
        <v>0</v>
      </c>
      <c r="H261" s="252">
        <f>'Plan budžeta 2026.g-po Korisni.'!L249</f>
        <v>0</v>
      </c>
      <c r="I261" s="252">
        <f>'Plan budžeta 2026.g-po Korisni.'!M249</f>
        <v>0</v>
      </c>
      <c r="J261" s="251">
        <f t="shared" si="47"/>
        <v>80000</v>
      </c>
      <c r="K261" s="69">
        <f t="shared" si="41"/>
        <v>114.28571428571428</v>
      </c>
    </row>
    <row r="262" spans="2:11">
      <c r="B262" s="194">
        <v>614239</v>
      </c>
      <c r="C262" s="213" t="s">
        <v>262</v>
      </c>
      <c r="D262" s="206">
        <v>97000</v>
      </c>
      <c r="E262" s="197">
        <v>55324</v>
      </c>
      <c r="F262" s="252">
        <f>'Plan budžeta 2026.g-po Korisni.'!J185+'Plan budžeta 2026.g-po Korisni.'!J374</f>
        <v>90000</v>
      </c>
      <c r="G262" s="252">
        <f>'Plan budžeta 2026.g-po Korisni.'!K185+'Plan budžeta 2026.g-po Korisni.'!K374</f>
        <v>0</v>
      </c>
      <c r="H262" s="252">
        <f>'Plan budžeta 2026.g-po Korisni.'!L185+'Plan budžeta 2026.g-po Korisni.'!L374</f>
        <v>5000</v>
      </c>
      <c r="I262" s="252">
        <f>'Plan budžeta 2026.g-po Korisni.'!M185+'Plan budžeta 2026.g-po Korisni.'!M374</f>
        <v>15000</v>
      </c>
      <c r="J262" s="251">
        <f t="shared" si="47"/>
        <v>110000</v>
      </c>
      <c r="K262" s="69">
        <f t="shared" si="41"/>
        <v>113.4020618556701</v>
      </c>
    </row>
    <row r="263" spans="2:11">
      <c r="B263" s="194">
        <v>614240</v>
      </c>
      <c r="C263" s="213" t="s">
        <v>261</v>
      </c>
      <c r="D263" s="206">
        <v>464000</v>
      </c>
      <c r="E263" s="216">
        <f>SUM(E264:E266)</f>
        <v>260956</v>
      </c>
      <c r="F263" s="252">
        <f>SUM(F264:F266)</f>
        <v>190000</v>
      </c>
      <c r="G263" s="253">
        <f>SUM(G264:G266)</f>
        <v>0</v>
      </c>
      <c r="H263" s="253">
        <f>SUM(H264:H266)</f>
        <v>30000</v>
      </c>
      <c r="I263" s="253">
        <f>SUM(I264:I266)</f>
        <v>0</v>
      </c>
      <c r="J263" s="251">
        <f t="shared" si="47"/>
        <v>220000</v>
      </c>
      <c r="K263" s="69">
        <f>J263/D263*100</f>
        <v>47.413793103448278</v>
      </c>
    </row>
    <row r="264" spans="2:11">
      <c r="B264" s="194">
        <v>614241</v>
      </c>
      <c r="C264" s="213" t="s">
        <v>130</v>
      </c>
      <c r="D264" s="206">
        <v>24000</v>
      </c>
      <c r="E264" s="197">
        <v>0</v>
      </c>
      <c r="F264" s="252">
        <f>'Plan budžeta 2026.g-po Korisni.'!J304</f>
        <v>0</v>
      </c>
      <c r="G264" s="252">
        <f>'Plan budžeta 2026.g-po Korisni.'!K304</f>
        <v>0</v>
      </c>
      <c r="H264" s="252">
        <f>'Plan budžeta 2026.g-po Korisni.'!L304</f>
        <v>30000</v>
      </c>
      <c r="I264" s="252">
        <f>'Plan budžeta 2026.g-po Korisni.'!M304</f>
        <v>0</v>
      </c>
      <c r="J264" s="251">
        <f t="shared" si="47"/>
        <v>30000</v>
      </c>
      <c r="K264" s="69">
        <f>J264/D264*100</f>
        <v>125</v>
      </c>
    </row>
    <row r="265" spans="2:11">
      <c r="B265" s="194">
        <v>614241</v>
      </c>
      <c r="C265" s="213" t="s">
        <v>217</v>
      </c>
      <c r="D265" s="206">
        <v>280000</v>
      </c>
      <c r="E265" s="197">
        <v>188579</v>
      </c>
      <c r="F265" s="252">
        <f>'Plan budžeta 2026.g-po Korisni.'!J305</f>
        <v>0</v>
      </c>
      <c r="G265" s="252">
        <f>'Plan budžeta 2026.g-po Korisni.'!K305</f>
        <v>0</v>
      </c>
      <c r="H265" s="252">
        <f>'Plan budžeta 2026.g-po Korisni.'!L305</f>
        <v>0</v>
      </c>
      <c r="I265" s="252">
        <f>'Plan budžeta 2026.g-po Korisni.'!M305</f>
        <v>0</v>
      </c>
      <c r="J265" s="251">
        <f t="shared" si="47"/>
        <v>0</v>
      </c>
      <c r="K265" s="69"/>
    </row>
    <row r="266" spans="2:11">
      <c r="B266" s="194">
        <v>614243</v>
      </c>
      <c r="C266" s="213" t="s">
        <v>154</v>
      </c>
      <c r="D266" s="206">
        <v>160000</v>
      </c>
      <c r="E266" s="197">
        <v>72377</v>
      </c>
      <c r="F266" s="252">
        <f>'Plan budžeta 2026.g-po Korisni.'!J375</f>
        <v>190000</v>
      </c>
      <c r="G266" s="252">
        <f>'Plan budžeta 2026.g-po Korisni.'!K375</f>
        <v>0</v>
      </c>
      <c r="H266" s="252">
        <f>'Plan budžeta 2026.g-po Korisni.'!L375</f>
        <v>0</v>
      </c>
      <c r="I266" s="252">
        <f>'Plan budžeta 2026.g-po Korisni.'!M375</f>
        <v>0</v>
      </c>
      <c r="J266" s="251">
        <f t="shared" si="47"/>
        <v>190000</v>
      </c>
      <c r="K266" s="69">
        <f t="shared" ref="K266:K277" si="48">J266/D266*100</f>
        <v>118.75</v>
      </c>
    </row>
    <row r="267" spans="2:11" s="211" customFormat="1">
      <c r="B267" s="207">
        <v>614300</v>
      </c>
      <c r="C267" s="208" t="s">
        <v>260</v>
      </c>
      <c r="D267" s="196">
        <v>345000</v>
      </c>
      <c r="E267" s="204">
        <f t="shared" ref="E267" si="49">E268+E269</f>
        <v>289569</v>
      </c>
      <c r="F267" s="250">
        <f>F268+F269</f>
        <v>365000</v>
      </c>
      <c r="G267" s="251">
        <f>G268+G269</f>
        <v>0</v>
      </c>
      <c r="H267" s="251">
        <f>H268+H269</f>
        <v>0</v>
      </c>
      <c r="I267" s="251">
        <f>I268+I269</f>
        <v>90000</v>
      </c>
      <c r="J267" s="251">
        <f t="shared" si="47"/>
        <v>455000</v>
      </c>
      <c r="K267" s="69">
        <f t="shared" si="48"/>
        <v>131.8840579710145</v>
      </c>
    </row>
    <row r="268" spans="2:11">
      <c r="B268" s="194">
        <v>614310</v>
      </c>
      <c r="C268" s="213" t="s">
        <v>260</v>
      </c>
      <c r="D268" s="206">
        <v>270000</v>
      </c>
      <c r="E268" s="197">
        <v>239500</v>
      </c>
      <c r="F268" s="252">
        <f>'Plan budžeta 2026.g-po Korisni.'!J71+'Plan budžeta 2026.g-po Korisni.'!J250+'Plan budžeta 2026.g-po Korisni.'!J251+'Plan budžeta 2026.g-po Korisni.'!J252</f>
        <v>250000</v>
      </c>
      <c r="G268" s="252">
        <f>'Plan budžeta 2026.g-po Korisni.'!K71+'Plan budžeta 2026.g-po Korisni.'!K250+'Plan budžeta 2026.g-po Korisni.'!K251+'Plan budžeta 2026.g-po Korisni.'!K252</f>
        <v>0</v>
      </c>
      <c r="H268" s="252">
        <f>'Plan budžeta 2026.g-po Korisni.'!L71+'Plan budžeta 2026.g-po Korisni.'!L250+'Plan budžeta 2026.g-po Korisni.'!L251+'Plan budžeta 2026.g-po Korisni.'!L252</f>
        <v>0</v>
      </c>
      <c r="I268" s="252">
        <f>'Plan budžeta 2026.g-po Korisni.'!M71+'Plan budžeta 2026.g-po Korisni.'!M250+'Plan budžeta 2026.g-po Korisni.'!M251+'Plan budžeta 2026.g-po Korisni.'!M252</f>
        <v>90000</v>
      </c>
      <c r="J268" s="251">
        <f t="shared" si="47"/>
        <v>340000</v>
      </c>
      <c r="K268" s="69">
        <f t="shared" si="48"/>
        <v>125.92592592592592</v>
      </c>
    </row>
    <row r="269" spans="2:11">
      <c r="B269" s="194">
        <v>614320</v>
      </c>
      <c r="C269" s="213" t="s">
        <v>259</v>
      </c>
      <c r="D269" s="206">
        <v>75000</v>
      </c>
      <c r="E269" s="238">
        <f t="shared" ref="E269" si="50">SUM(E270:E272)</f>
        <v>50069</v>
      </c>
      <c r="F269" s="252">
        <f>SUM(F270:F272)</f>
        <v>115000</v>
      </c>
      <c r="G269" s="253">
        <f>SUM(G270:G272)</f>
        <v>0</v>
      </c>
      <c r="H269" s="253">
        <f>SUM(H270:H272)</f>
        <v>0</v>
      </c>
      <c r="I269" s="253">
        <f>SUM(I270:I272)</f>
        <v>0</v>
      </c>
      <c r="J269" s="251">
        <f t="shared" si="47"/>
        <v>115000</v>
      </c>
      <c r="K269" s="69">
        <f t="shared" si="48"/>
        <v>153.33333333333334</v>
      </c>
    </row>
    <row r="270" spans="2:11">
      <c r="B270" s="194">
        <v>614323</v>
      </c>
      <c r="C270" s="195" t="s">
        <v>150</v>
      </c>
      <c r="D270" s="206">
        <v>15000</v>
      </c>
      <c r="E270" s="216">
        <v>6860</v>
      </c>
      <c r="F270" s="252">
        <f>'Plan budžeta 2026.g-po Korisni.'!J39</f>
        <v>25000</v>
      </c>
      <c r="G270" s="252">
        <f>'Plan budžeta 2026.g-po Korisni.'!K39</f>
        <v>0</v>
      </c>
      <c r="H270" s="252">
        <f>'Plan budžeta 2026.g-po Korisni.'!L39</f>
        <v>0</v>
      </c>
      <c r="I270" s="252">
        <f>'Plan budžeta 2026.g-po Korisni.'!M39</f>
        <v>0</v>
      </c>
      <c r="J270" s="251">
        <f t="shared" si="47"/>
        <v>25000</v>
      </c>
      <c r="K270" s="69">
        <f t="shared" si="48"/>
        <v>166.66666666666669</v>
      </c>
    </row>
    <row r="271" spans="2:11">
      <c r="B271" s="194">
        <v>614324</v>
      </c>
      <c r="C271" s="213" t="s">
        <v>121</v>
      </c>
      <c r="D271" s="206">
        <v>50000</v>
      </c>
      <c r="E271" s="197">
        <v>42300</v>
      </c>
      <c r="F271" s="252">
        <f>'Plan budžeta 2026.g-po Korisni.'!J253</f>
        <v>80000</v>
      </c>
      <c r="G271" s="252">
        <f>'Plan budžeta 2026.g-po Korisni.'!K253</f>
        <v>0</v>
      </c>
      <c r="H271" s="252">
        <f>'Plan budžeta 2026.g-po Korisni.'!L253</f>
        <v>0</v>
      </c>
      <c r="I271" s="252">
        <f>'Plan budžeta 2026.g-po Korisni.'!M253</f>
        <v>0</v>
      </c>
      <c r="J271" s="251">
        <f t="shared" si="47"/>
        <v>80000</v>
      </c>
      <c r="K271" s="69">
        <f t="shared" si="48"/>
        <v>160</v>
      </c>
    </row>
    <row r="272" spans="2:11">
      <c r="B272" s="194">
        <v>614329</v>
      </c>
      <c r="C272" s="213" t="s">
        <v>179</v>
      </c>
      <c r="D272" s="206">
        <v>10000</v>
      </c>
      <c r="E272" s="197">
        <v>909</v>
      </c>
      <c r="F272" s="252">
        <f>'Plan budžeta 2026.g-po Korisni.'!J254</f>
        <v>10000</v>
      </c>
      <c r="G272" s="252">
        <f>'Plan budžeta 2026.g-po Korisni.'!K254</f>
        <v>0</v>
      </c>
      <c r="H272" s="252">
        <f>'Plan budžeta 2026.g-po Korisni.'!L254</f>
        <v>0</v>
      </c>
      <c r="I272" s="252">
        <f>'Plan budžeta 2026.g-po Korisni.'!M254</f>
        <v>0</v>
      </c>
      <c r="J272" s="251">
        <f t="shared" si="47"/>
        <v>10000</v>
      </c>
      <c r="K272" s="69">
        <f t="shared" si="48"/>
        <v>100</v>
      </c>
    </row>
    <row r="273" spans="2:11" s="211" customFormat="1">
      <c r="B273" s="207">
        <v>614400</v>
      </c>
      <c r="C273" s="208" t="s">
        <v>258</v>
      </c>
      <c r="D273" s="196">
        <v>80000</v>
      </c>
      <c r="E273" s="204">
        <f t="shared" ref="E273" si="51">SUM(E274:E275)</f>
        <v>80000</v>
      </c>
      <c r="F273" s="250">
        <f>SUM(F274:F275)</f>
        <v>50000</v>
      </c>
      <c r="G273" s="251">
        <f>SUM(G274:G275)</f>
        <v>0</v>
      </c>
      <c r="H273" s="251">
        <f>SUM(H274:H275)</f>
        <v>0</v>
      </c>
      <c r="I273" s="251">
        <f>SUM(I274:I275)</f>
        <v>0</v>
      </c>
      <c r="J273" s="251">
        <f t="shared" si="47"/>
        <v>50000</v>
      </c>
      <c r="K273" s="69">
        <f t="shared" si="48"/>
        <v>62.5</v>
      </c>
    </row>
    <row r="274" spans="2:11" s="211" customFormat="1">
      <c r="B274" s="194">
        <v>614411</v>
      </c>
      <c r="C274" s="213" t="s">
        <v>257</v>
      </c>
      <c r="D274" s="206">
        <v>80000</v>
      </c>
      <c r="E274" s="197">
        <v>80000</v>
      </c>
      <c r="F274" s="252">
        <f>'Plan budžeta 2026.g-po Korisni.'!J186</f>
        <v>50000</v>
      </c>
      <c r="G274" s="252">
        <f>'Plan budžeta 2026.g-po Korisni.'!K186+'Plan budžeta 2026.g-po Korisni.'!K187+'Plan budžeta 2026.g-po Korisni.'!K188+'Plan budžeta 2026.g-po Korisni.'!K189</f>
        <v>0</v>
      </c>
      <c r="H274" s="252">
        <f>'Plan budžeta 2026.g-po Korisni.'!L186+'Plan budžeta 2026.g-po Korisni.'!L187+'Plan budžeta 2026.g-po Korisni.'!L188+'Plan budžeta 2026.g-po Korisni.'!L189</f>
        <v>0</v>
      </c>
      <c r="I274" s="252">
        <f>'Plan budžeta 2026.g-po Korisni.'!M186+'Plan budžeta 2026.g-po Korisni.'!M187+'Plan budžeta 2026.g-po Korisni.'!M188+'Plan budžeta 2026.g-po Korisni.'!M189</f>
        <v>0</v>
      </c>
      <c r="J274" s="251">
        <f t="shared" si="47"/>
        <v>50000</v>
      </c>
      <c r="K274" s="69">
        <f t="shared" si="48"/>
        <v>62.5</v>
      </c>
    </row>
    <row r="275" spans="2:11">
      <c r="B275" s="194">
        <v>614414</v>
      </c>
      <c r="C275" s="213" t="s">
        <v>88</v>
      </c>
      <c r="D275" s="206">
        <v>0</v>
      </c>
      <c r="E275" s="197">
        <v>0</v>
      </c>
      <c r="F275" s="252">
        <f>'Plan budžeta 2026.g-po Korisni.'!J190</f>
        <v>0</v>
      </c>
      <c r="G275" s="252">
        <f>'Plan budžeta 2026.g-po Korisni.'!K190</f>
        <v>0</v>
      </c>
      <c r="H275" s="252">
        <f>'Plan budžeta 2026.g-po Korisni.'!L190</f>
        <v>0</v>
      </c>
      <c r="I275" s="252">
        <f>'Plan budžeta 2026.g-po Korisni.'!M190</f>
        <v>0</v>
      </c>
      <c r="J275" s="251">
        <f t="shared" si="47"/>
        <v>0</v>
      </c>
      <c r="K275" s="69" t="e">
        <f t="shared" si="48"/>
        <v>#DIV/0!</v>
      </c>
    </row>
    <row r="276" spans="2:11" s="211" customFormat="1">
      <c r="B276" s="207">
        <v>614500</v>
      </c>
      <c r="C276" s="208" t="s">
        <v>89</v>
      </c>
      <c r="D276" s="196">
        <v>133300</v>
      </c>
      <c r="E276" s="204">
        <f t="shared" ref="E276" si="52">SUM(E277:E278)</f>
        <v>98662</v>
      </c>
      <c r="F276" s="250">
        <f>SUM(F277:F278)</f>
        <v>80000</v>
      </c>
      <c r="G276" s="251">
        <f>SUM(G277:G278)</f>
        <v>0</v>
      </c>
      <c r="H276" s="251">
        <f>SUM(H277:H278)</f>
        <v>0</v>
      </c>
      <c r="I276" s="251">
        <f>SUM(I277:I278)</f>
        <v>0</v>
      </c>
      <c r="J276" s="251">
        <f t="shared" si="47"/>
        <v>80000</v>
      </c>
      <c r="K276" s="69">
        <f t="shared" si="48"/>
        <v>60.015003750937737</v>
      </c>
    </row>
    <row r="277" spans="2:11">
      <c r="B277" s="194">
        <v>614511</v>
      </c>
      <c r="C277" s="213" t="s">
        <v>89</v>
      </c>
      <c r="D277" s="206">
        <v>50000</v>
      </c>
      <c r="E277" s="197">
        <v>0</v>
      </c>
      <c r="F277" s="252">
        <f>'Plan budžeta 2026.g-po Korisni.'!J191</f>
        <v>0</v>
      </c>
      <c r="G277" s="252">
        <f>'Plan budžeta 2026.g-po Korisni.'!K191</f>
        <v>0</v>
      </c>
      <c r="H277" s="252">
        <f>'Plan budžeta 2026.g-po Korisni.'!L191</f>
        <v>0</v>
      </c>
      <c r="I277" s="252">
        <f>'Plan budžeta 2026.g-po Korisni.'!M191</f>
        <v>0</v>
      </c>
      <c r="J277" s="251">
        <f t="shared" si="47"/>
        <v>0</v>
      </c>
      <c r="K277" s="69">
        <f t="shared" si="48"/>
        <v>0</v>
      </c>
    </row>
    <row r="278" spans="2:11">
      <c r="B278" s="194">
        <v>614515</v>
      </c>
      <c r="C278" s="213" t="s">
        <v>185</v>
      </c>
      <c r="D278" s="206">
        <v>83300</v>
      </c>
      <c r="E278" s="197">
        <v>98662</v>
      </c>
      <c r="F278" s="252">
        <f>'Plan budžeta 2026.g-po Korisni.'!J192</f>
        <v>80000</v>
      </c>
      <c r="G278" s="252">
        <f>'Plan budžeta 2026.g-po Korisni.'!K192</f>
        <v>0</v>
      </c>
      <c r="H278" s="252">
        <f>'Plan budžeta 2026.g-po Korisni.'!L192</f>
        <v>0</v>
      </c>
      <c r="I278" s="252">
        <f>'Plan budžeta 2026.g-po Korisni.'!M192</f>
        <v>0</v>
      </c>
      <c r="J278" s="251">
        <f t="shared" si="47"/>
        <v>80000</v>
      </c>
      <c r="K278" s="69"/>
    </row>
    <row r="279" spans="2:11" s="211" customFormat="1">
      <c r="B279" s="207">
        <v>614800</v>
      </c>
      <c r="C279" s="208" t="s">
        <v>256</v>
      </c>
      <c r="D279" s="196">
        <v>33000</v>
      </c>
      <c r="E279" s="204">
        <f t="shared" ref="E279" si="53">SUM(E280:E281)</f>
        <v>16269</v>
      </c>
      <c r="F279" s="250">
        <f>SUM(F280:F281)</f>
        <v>33000</v>
      </c>
      <c r="G279" s="251">
        <f>SUM(G280:G281)</f>
        <v>0</v>
      </c>
      <c r="H279" s="251">
        <f>SUM(H280:H281)</f>
        <v>0</v>
      </c>
      <c r="I279" s="251">
        <f>SUM(I280:I281)</f>
        <v>0</v>
      </c>
      <c r="J279" s="251">
        <f t="shared" si="47"/>
        <v>33000</v>
      </c>
      <c r="K279" s="69">
        <f>J279/D279*100</f>
        <v>100</v>
      </c>
    </row>
    <row r="280" spans="2:11">
      <c r="B280" s="194">
        <v>614811</v>
      </c>
      <c r="C280" s="213" t="s">
        <v>78</v>
      </c>
      <c r="D280" s="206">
        <v>8000</v>
      </c>
      <c r="E280" s="238">
        <v>5950</v>
      </c>
      <c r="F280" s="252">
        <f>'Plan budžeta 2026.g-po Korisni.'!J162</f>
        <v>8000</v>
      </c>
      <c r="G280" s="252">
        <f>'Plan budžeta 2026.g-po Korisni.'!K162</f>
        <v>0</v>
      </c>
      <c r="H280" s="252">
        <f>'Plan budžeta 2026.g-po Korisni.'!L162</f>
        <v>0</v>
      </c>
      <c r="I280" s="252">
        <f>'Plan budžeta 2026.g-po Korisni.'!M162</f>
        <v>0</v>
      </c>
      <c r="J280" s="251">
        <f t="shared" si="47"/>
        <v>8000</v>
      </c>
      <c r="K280" s="69">
        <f>J280/D280*100</f>
        <v>100</v>
      </c>
    </row>
    <row r="281" spans="2:11">
      <c r="B281" s="194">
        <v>614817</v>
      </c>
      <c r="C281" s="213" t="s">
        <v>53</v>
      </c>
      <c r="D281" s="206">
        <v>25000</v>
      </c>
      <c r="E281" s="238">
        <v>10319</v>
      </c>
      <c r="F281" s="252">
        <f>'Plan budžeta 2026.g-po Korisni.'!J72</f>
        <v>25000</v>
      </c>
      <c r="G281" s="252">
        <f>'Plan budžeta 2026.g-po Korisni.'!K72</f>
        <v>0</v>
      </c>
      <c r="H281" s="252">
        <f>'Plan budžeta 2026.g-po Korisni.'!L72</f>
        <v>0</v>
      </c>
      <c r="I281" s="252">
        <f>'Plan budžeta 2026.g-po Korisni.'!M72</f>
        <v>0</v>
      </c>
      <c r="J281" s="251">
        <f t="shared" si="47"/>
        <v>25000</v>
      </c>
      <c r="K281" s="69">
        <f>J281/D281*100</f>
        <v>100</v>
      </c>
    </row>
    <row r="282" spans="2:11" s="211" customFormat="1">
      <c r="B282" s="207">
        <v>615000</v>
      </c>
      <c r="C282" s="208" t="s">
        <v>65</v>
      </c>
      <c r="D282" s="196">
        <v>25000</v>
      </c>
      <c r="E282" s="204">
        <f t="shared" ref="E282" si="54">E283</f>
        <v>15000</v>
      </c>
      <c r="F282" s="250">
        <f>F283</f>
        <v>5000</v>
      </c>
      <c r="G282" s="251">
        <f>G283</f>
        <v>0</v>
      </c>
      <c r="H282" s="251">
        <f>H283</f>
        <v>0</v>
      </c>
      <c r="I282" s="251">
        <f>I283</f>
        <v>0</v>
      </c>
      <c r="J282" s="251">
        <f t="shared" si="47"/>
        <v>5000</v>
      </c>
      <c r="K282" s="69">
        <f>J282/D282*100</f>
        <v>20</v>
      </c>
    </row>
    <row r="283" spans="2:11" s="211" customFormat="1">
      <c r="B283" s="207">
        <v>615300</v>
      </c>
      <c r="C283" s="208" t="s">
        <v>255</v>
      </c>
      <c r="D283" s="196">
        <v>25000</v>
      </c>
      <c r="E283" s="222">
        <v>15000</v>
      </c>
      <c r="F283" s="250">
        <f>'Plan budžeta 2026.g-po Korisni.'!J110+'Plan budžeta 2026.g-po Korisni.'!J256+'Plan budžeta 2026.g-po Korisni.'!J257+'Plan budžeta 2026.g-po Korisni.'!J307</f>
        <v>5000</v>
      </c>
      <c r="G283" s="250">
        <f>'Plan budžeta 2026.g-po Korisni.'!K110+'Plan budžeta 2026.g-po Korisni.'!K256+'Plan budžeta 2026.g-po Korisni.'!K257+'Plan budžeta 2026.g-po Korisni.'!K307</f>
        <v>0</v>
      </c>
      <c r="H283" s="250">
        <f>'Plan budžeta 2026.g-po Korisni.'!L110+'Plan budžeta 2026.g-po Korisni.'!L256+'Plan budžeta 2026.g-po Korisni.'!L257+'Plan budžeta 2026.g-po Korisni.'!L307</f>
        <v>0</v>
      </c>
      <c r="I283" s="250">
        <f>'Plan budžeta 2026.g-po Korisni.'!M110+'Plan budžeta 2026.g-po Korisni.'!M256+'Plan budžeta 2026.g-po Korisni.'!M257+'Plan budžeta 2026.g-po Korisni.'!M307</f>
        <v>0</v>
      </c>
      <c r="J283" s="251">
        <f t="shared" si="47"/>
        <v>5000</v>
      </c>
      <c r="K283" s="69">
        <f>J283/D283*100</f>
        <v>20</v>
      </c>
    </row>
    <row r="284" spans="2:11" ht="11.1" customHeight="1">
      <c r="B284" s="194"/>
      <c r="C284" s="213"/>
      <c r="D284" s="206"/>
      <c r="E284" s="197"/>
      <c r="F284" s="252"/>
      <c r="G284" s="253"/>
      <c r="H284" s="253"/>
      <c r="I284" s="253"/>
      <c r="J284" s="253"/>
      <c r="K284" s="69">
        <v>0</v>
      </c>
    </row>
    <row r="285" spans="2:11">
      <c r="B285" s="207"/>
      <c r="C285" s="208" t="s">
        <v>254</v>
      </c>
      <c r="D285" s="196">
        <v>0</v>
      </c>
      <c r="E285" s="222"/>
      <c r="F285" s="250"/>
      <c r="G285" s="251"/>
      <c r="H285" s="251">
        <v>0</v>
      </c>
      <c r="I285" s="251">
        <v>0</v>
      </c>
      <c r="J285" s="251">
        <f>F285+G285+H285+I285</f>
        <v>0</v>
      </c>
      <c r="K285" s="69" t="e">
        <f>J285/D285*100</f>
        <v>#DIV/0!</v>
      </c>
    </row>
    <row r="286" spans="2:11" ht="11.1" customHeight="1">
      <c r="B286" s="194"/>
      <c r="C286" s="213"/>
      <c r="D286" s="206"/>
      <c r="E286" s="197"/>
      <c r="F286" s="252"/>
      <c r="G286" s="253"/>
      <c r="H286" s="253"/>
      <c r="I286" s="253"/>
      <c r="J286" s="253"/>
      <c r="K286" s="69">
        <v>0</v>
      </c>
    </row>
    <row r="287" spans="2:11" s="211" customFormat="1">
      <c r="B287" s="207">
        <v>820000</v>
      </c>
      <c r="C287" s="208" t="s">
        <v>253</v>
      </c>
      <c r="D287" s="196">
        <v>8794076</v>
      </c>
      <c r="E287" s="204">
        <f>E288+E315</f>
        <v>3163396</v>
      </c>
      <c r="F287" s="250">
        <f>F288+F315</f>
        <v>2541733</v>
      </c>
      <c r="G287" s="251">
        <f>G288+G315</f>
        <v>0</v>
      </c>
      <c r="H287" s="251">
        <f>H288+H315</f>
        <v>3835639</v>
      </c>
      <c r="I287" s="251">
        <f>I288+I315</f>
        <v>0</v>
      </c>
      <c r="J287" s="251">
        <f t="shared" ref="J287:J308" si="55">F287+G287+H287+I287</f>
        <v>6377372</v>
      </c>
      <c r="K287" s="69">
        <f t="shared" ref="K287:K292" si="56">J287/D287*100</f>
        <v>72.518954805484967</v>
      </c>
    </row>
    <row r="288" spans="2:11" s="211" customFormat="1">
      <c r="B288" s="207">
        <v>821000</v>
      </c>
      <c r="C288" s="208" t="s">
        <v>37</v>
      </c>
      <c r="D288" s="196">
        <v>8794076</v>
      </c>
      <c r="E288" s="204">
        <f>E289+E290+E297+E305+E309</f>
        <v>3163396</v>
      </c>
      <c r="F288" s="250">
        <f>F289+F290+F297+F305+F309</f>
        <v>2541733</v>
      </c>
      <c r="G288" s="251">
        <f>G289+G290+G297+G305+G309</f>
        <v>0</v>
      </c>
      <c r="H288" s="251">
        <f>H289+H290+H297+H305+H309</f>
        <v>3835639</v>
      </c>
      <c r="I288" s="251">
        <f>I289+I290+I297+I305+I309</f>
        <v>0</v>
      </c>
      <c r="J288" s="251">
        <f t="shared" si="55"/>
        <v>6377372</v>
      </c>
      <c r="K288" s="69">
        <f t="shared" si="56"/>
        <v>72.518954805484967</v>
      </c>
    </row>
    <row r="289" spans="2:11">
      <c r="B289" s="207">
        <v>821100</v>
      </c>
      <c r="C289" s="208" t="s">
        <v>252</v>
      </c>
      <c r="D289" s="196">
        <v>120000</v>
      </c>
      <c r="E289" s="222">
        <v>100866</v>
      </c>
      <c r="F289" s="250">
        <f>'Plan budžeta 2026.g-po Korisni.'!J114</f>
        <v>35000</v>
      </c>
      <c r="G289" s="250">
        <f>'Plan budžeta 2026.g-po Korisni.'!K114</f>
        <v>0</v>
      </c>
      <c r="H289" s="250">
        <f>'Plan budžeta 2026.g-po Korisni.'!L114</f>
        <v>0</v>
      </c>
      <c r="I289" s="250">
        <f>'Plan budžeta 2026.g-po Korisni.'!M114</f>
        <v>0</v>
      </c>
      <c r="J289" s="251">
        <f t="shared" si="55"/>
        <v>35000</v>
      </c>
      <c r="K289" s="69">
        <f t="shared" si="56"/>
        <v>29.166666666666668</v>
      </c>
    </row>
    <row r="290" spans="2:11" s="211" customFormat="1">
      <c r="B290" s="207">
        <v>821200</v>
      </c>
      <c r="C290" s="208" t="s">
        <v>251</v>
      </c>
      <c r="D290" s="196">
        <v>3477748</v>
      </c>
      <c r="E290" s="204">
        <f>SUM(E291:E296)</f>
        <v>935824</v>
      </c>
      <c r="F290" s="250">
        <f>SUM(F291:F296)</f>
        <v>1748347</v>
      </c>
      <c r="G290" s="251">
        <f>SUM(G291:G296)</f>
        <v>0</v>
      </c>
      <c r="H290" s="251">
        <f>SUM(H291:H296)</f>
        <v>1180782</v>
      </c>
      <c r="I290" s="251">
        <f>SUM(I291:I296)</f>
        <v>0</v>
      </c>
      <c r="J290" s="251">
        <f t="shared" si="55"/>
        <v>2929129</v>
      </c>
      <c r="K290" s="69">
        <f t="shared" si="56"/>
        <v>84.224877708218088</v>
      </c>
    </row>
    <row r="291" spans="2:11">
      <c r="B291" s="194">
        <v>821211</v>
      </c>
      <c r="C291" s="213" t="s">
        <v>67</v>
      </c>
      <c r="D291" s="206">
        <v>2364802</v>
      </c>
      <c r="E291" s="238">
        <v>756074</v>
      </c>
      <c r="F291" s="252">
        <f>'Plan budžeta 2026.g-po Korisni.'!J115+'Plan budžeta 2026.g-po Korisni.'!J259+'Plan budžeta 2026.g-po Korisni.'!J309</f>
        <v>1226224</v>
      </c>
      <c r="G291" s="252">
        <f>'Plan budžeta 2026.g-po Korisni.'!K115+'Plan budžeta 2026.g-po Korisni.'!K259+'Plan budžeta 2026.g-po Korisni.'!K309</f>
        <v>0</v>
      </c>
      <c r="H291" s="252">
        <f>'Plan budžeta 2026.g-po Korisni.'!L115+'Plan budžeta 2026.g-po Korisni.'!L259+'Plan budžeta 2026.g-po Korisni.'!L309</f>
        <v>850829</v>
      </c>
      <c r="I291" s="252">
        <f>'Plan budžeta 2026.g-po Korisni.'!M115+'Plan budžeta 2026.g-po Korisni.'!M259+'Plan budžeta 2026.g-po Korisni.'!M309</f>
        <v>0</v>
      </c>
      <c r="J291" s="251">
        <f t="shared" si="55"/>
        <v>2077053</v>
      </c>
      <c r="K291" s="69">
        <f t="shared" si="56"/>
        <v>87.832004539914962</v>
      </c>
    </row>
    <row r="292" spans="2:11">
      <c r="B292" s="194">
        <v>821213</v>
      </c>
      <c r="C292" s="213" t="s">
        <v>250</v>
      </c>
      <c r="D292" s="206">
        <v>0</v>
      </c>
      <c r="E292" s="238">
        <v>0</v>
      </c>
      <c r="F292" s="252">
        <f>'Plan budžeta 2026.g-po Korisni.'!J260+'Plan budžeta 2026.g-po Korisni.'!J310</f>
        <v>0</v>
      </c>
      <c r="G292" s="252">
        <f>'Plan budžeta 2026.g-po Korisni.'!K260+'Plan budžeta 2026.g-po Korisni.'!K310</f>
        <v>0</v>
      </c>
      <c r="H292" s="252">
        <f>'Plan budžeta 2026.g-po Korisni.'!L260+'Plan budžeta 2026.g-po Korisni.'!L310</f>
        <v>0</v>
      </c>
      <c r="I292" s="252">
        <f>'Plan budžeta 2026.g-po Korisni.'!M260+'Plan budžeta 2026.g-po Korisni.'!M310</f>
        <v>0</v>
      </c>
      <c r="J292" s="251">
        <f t="shared" si="55"/>
        <v>0</v>
      </c>
      <c r="K292" s="69" t="e">
        <f t="shared" si="56"/>
        <v>#DIV/0!</v>
      </c>
    </row>
    <row r="293" spans="2:11">
      <c r="B293" s="194">
        <v>821221</v>
      </c>
      <c r="C293" s="213" t="s">
        <v>249</v>
      </c>
      <c r="D293" s="206">
        <v>587600</v>
      </c>
      <c r="E293" s="238">
        <v>61071</v>
      </c>
      <c r="F293" s="252">
        <f>'Plan budžeta 2026.g-po Korisni.'!J118</f>
        <v>424118</v>
      </c>
      <c r="G293" s="252">
        <f>'Plan budžeta 2026.g-po Korisni.'!K118</f>
        <v>0</v>
      </c>
      <c r="H293" s="252">
        <f>'Plan budžeta 2026.g-po Korisni.'!L118</f>
        <v>161958</v>
      </c>
      <c r="I293" s="252">
        <f>'Plan budžeta 2026.g-po Korisni.'!M118</f>
        <v>0</v>
      </c>
      <c r="J293" s="251">
        <f t="shared" si="55"/>
        <v>586076</v>
      </c>
      <c r="K293" s="69">
        <v>0</v>
      </c>
    </row>
    <row r="294" spans="2:11">
      <c r="B294" s="194">
        <v>821223</v>
      </c>
      <c r="C294" s="213" t="s">
        <v>69</v>
      </c>
      <c r="D294" s="206">
        <v>485346</v>
      </c>
      <c r="E294" s="238">
        <v>118679</v>
      </c>
      <c r="F294" s="252">
        <f>'Plan budžeta 2026.g-po Korisni.'!J121</f>
        <v>62005</v>
      </c>
      <c r="G294" s="252">
        <f>'Plan budžeta 2026.g-po Korisni.'!K121</f>
        <v>0</v>
      </c>
      <c r="H294" s="252">
        <f>'Plan budžeta 2026.g-po Korisni.'!L121</f>
        <v>152995</v>
      </c>
      <c r="I294" s="252">
        <f>'Plan budžeta 2026.g-po Korisni.'!M121</f>
        <v>0</v>
      </c>
      <c r="J294" s="251">
        <f t="shared" si="55"/>
        <v>215000</v>
      </c>
      <c r="K294" s="69">
        <f>J294/D294*100</f>
        <v>44.298294412645824</v>
      </c>
    </row>
    <row r="295" spans="2:11">
      <c r="B295" s="194">
        <v>821224</v>
      </c>
      <c r="C295" s="213" t="s">
        <v>70</v>
      </c>
      <c r="D295" s="206">
        <v>40000</v>
      </c>
      <c r="E295" s="197">
        <v>0</v>
      </c>
      <c r="F295" s="252">
        <f>'Plan budžeta 2026.g-po Korisni.'!J124</f>
        <v>36000</v>
      </c>
      <c r="G295" s="252">
        <f>'Plan budžeta 2026.g-po Korisni.'!K124</f>
        <v>0</v>
      </c>
      <c r="H295" s="252">
        <f>'Plan budžeta 2026.g-po Korisni.'!L124</f>
        <v>15000</v>
      </c>
      <c r="I295" s="252">
        <f>'Plan budžeta 2026.g-po Korisni.'!M124</f>
        <v>0</v>
      </c>
      <c r="J295" s="251">
        <f t="shared" si="55"/>
        <v>51000</v>
      </c>
      <c r="K295" s="69">
        <f>J295/D295*100</f>
        <v>127.49999999999999</v>
      </c>
    </row>
    <row r="296" spans="2:11">
      <c r="B296" s="194">
        <v>821230</v>
      </c>
      <c r="C296" s="213" t="s">
        <v>248</v>
      </c>
      <c r="D296" s="206">
        <v>0</v>
      </c>
      <c r="E296" s="197">
        <v>0</v>
      </c>
      <c r="F296" s="252">
        <f>'Plan budžeta 2026.g-po Korisni.'!J195</f>
        <v>0</v>
      </c>
      <c r="G296" s="252">
        <f>'Plan budžeta 2026.g-po Korisni.'!K195</f>
        <v>0</v>
      </c>
      <c r="H296" s="252">
        <f>'Plan budžeta 2026.g-po Korisni.'!L195</f>
        <v>0</v>
      </c>
      <c r="I296" s="252">
        <f>'Plan budžeta 2026.g-po Korisni.'!M195</f>
        <v>0</v>
      </c>
      <c r="J296" s="251">
        <f t="shared" si="55"/>
        <v>0</v>
      </c>
      <c r="K296" s="69" t="e">
        <f>J296/D296*100</f>
        <v>#DIV/0!</v>
      </c>
    </row>
    <row r="297" spans="2:11" s="211" customFormat="1">
      <c r="B297" s="207">
        <v>821300</v>
      </c>
      <c r="C297" s="208" t="s">
        <v>247</v>
      </c>
      <c r="D297" s="196">
        <v>249000</v>
      </c>
      <c r="E297" s="204">
        <f>SUM(E298:E304)</f>
        <v>13146</v>
      </c>
      <c r="F297" s="250">
        <f>SUM(F298:F304)</f>
        <v>53000</v>
      </c>
      <c r="G297" s="251">
        <f>SUM(G298:G304)</f>
        <v>0</v>
      </c>
      <c r="H297" s="251">
        <f>SUM(H298:H304)</f>
        <v>190000</v>
      </c>
      <c r="I297" s="251">
        <f>SUM(I298:I304)</f>
        <v>0</v>
      </c>
      <c r="J297" s="251">
        <f t="shared" si="55"/>
        <v>243000</v>
      </c>
      <c r="K297" s="69">
        <f>J297/D297*100</f>
        <v>97.590361445783131</v>
      </c>
    </row>
    <row r="298" spans="2:11">
      <c r="B298" s="194">
        <v>821310</v>
      </c>
      <c r="C298" s="213" t="s">
        <v>54</v>
      </c>
      <c r="D298" s="206">
        <v>32000</v>
      </c>
      <c r="E298" s="197">
        <v>13146</v>
      </c>
      <c r="F298" s="252">
        <f>'Plan budžeta 2026.g-po Korisni.'!J127+'Plan budžeta 2026.g-po Korisni.'!J261+'Plan budžeta 2026.g-po Korisni.'!J312+'Plan budžeta 2026.g-po Korisni.'!J377</f>
        <v>37000</v>
      </c>
      <c r="G298" s="252">
        <f>'Plan budžeta 2026.g-po Korisni.'!K127+'Plan budžeta 2026.g-po Korisni.'!K261+'Plan budžeta 2026.g-po Korisni.'!K312+'Plan budžeta 2026.g-po Korisni.'!K377</f>
        <v>0</v>
      </c>
      <c r="H298" s="252">
        <f>'Plan budžeta 2026.g-po Korisni.'!L127+'Plan budžeta 2026.g-po Korisni.'!L261+'Plan budžeta 2026.g-po Korisni.'!L312+'Plan budžeta 2026.g-po Korisni.'!L377</f>
        <v>50000</v>
      </c>
      <c r="I298" s="252">
        <f>'Plan budžeta 2026.g-po Korisni.'!M127+'Plan budžeta 2026.g-po Korisni.'!M261+'Plan budžeta 2026.g-po Korisni.'!M312+'Plan budžeta 2026.g-po Korisni.'!M377</f>
        <v>0</v>
      </c>
      <c r="J298" s="251">
        <f t="shared" si="55"/>
        <v>87000</v>
      </c>
      <c r="K298" s="69">
        <f>J298/D298*100</f>
        <v>271.875</v>
      </c>
    </row>
    <row r="299" spans="2:11">
      <c r="B299" s="194">
        <v>821320</v>
      </c>
      <c r="C299" s="213" t="s">
        <v>176</v>
      </c>
      <c r="D299" s="206">
        <v>140000</v>
      </c>
      <c r="E299" s="197">
        <v>0</v>
      </c>
      <c r="F299" s="252">
        <f>'Plan budžeta 2026.g-po Korisni.'!J262+'Plan budžeta 2026.g-po Korisni.'!J313</f>
        <v>10000</v>
      </c>
      <c r="G299" s="252">
        <f>'Plan budžeta 2026.g-po Korisni.'!K262+'Plan budžeta 2026.g-po Korisni.'!K313</f>
        <v>0</v>
      </c>
      <c r="H299" s="252">
        <f>'Plan budžeta 2026.g-po Korisni.'!L262+'Plan budžeta 2026.g-po Korisni.'!L313</f>
        <v>140000</v>
      </c>
      <c r="I299" s="252">
        <f>'Plan budžeta 2026.g-po Korisni.'!M262+'Plan budžeta 2026.g-po Korisni.'!M313</f>
        <v>0</v>
      </c>
      <c r="J299" s="251">
        <f t="shared" si="55"/>
        <v>150000</v>
      </c>
      <c r="K299" s="69"/>
    </row>
    <row r="300" spans="2:11">
      <c r="B300" s="194">
        <v>821340</v>
      </c>
      <c r="C300" s="213" t="s">
        <v>157</v>
      </c>
      <c r="D300" s="206">
        <v>2000</v>
      </c>
      <c r="E300" s="197">
        <v>0</v>
      </c>
      <c r="F300" s="252">
        <f>'Plan budžeta 2026.g-po Korisni.'!J263+'Plan budžeta 2026.g-po Korisni.'!J315</f>
        <v>0</v>
      </c>
      <c r="G300" s="252">
        <f>'Plan budžeta 2026.g-po Korisni.'!K263+'Plan budžeta 2026.g-po Korisni.'!K315</f>
        <v>0</v>
      </c>
      <c r="H300" s="252">
        <f>'Plan budžeta 2026.g-po Korisni.'!L263+'Plan budžeta 2026.g-po Korisni.'!L315</f>
        <v>0</v>
      </c>
      <c r="I300" s="252">
        <f>'Plan budžeta 2026.g-po Korisni.'!M263+'Plan budžeta 2026.g-po Korisni.'!M315</f>
        <v>0</v>
      </c>
      <c r="J300" s="251">
        <f t="shared" si="55"/>
        <v>0</v>
      </c>
      <c r="K300" s="69">
        <v>0</v>
      </c>
    </row>
    <row r="301" spans="2:11">
      <c r="B301" s="194">
        <v>821350</v>
      </c>
      <c r="C301" s="213" t="s">
        <v>131</v>
      </c>
      <c r="D301" s="206">
        <v>0</v>
      </c>
      <c r="E301" s="197">
        <v>0</v>
      </c>
      <c r="F301" s="252">
        <f>'Plan budžeta 2026.g-po Korisni.'!J316</f>
        <v>0</v>
      </c>
      <c r="G301" s="252">
        <f>'Plan budžeta 2026.g-po Korisni.'!K316</f>
        <v>0</v>
      </c>
      <c r="H301" s="252">
        <f>'Plan budžeta 2026.g-po Korisni.'!L316</f>
        <v>0</v>
      </c>
      <c r="I301" s="252">
        <f>'Plan budžeta 2026.g-po Korisni.'!M316</f>
        <v>0</v>
      </c>
      <c r="J301" s="251">
        <f t="shared" si="55"/>
        <v>0</v>
      </c>
      <c r="K301" s="69"/>
    </row>
    <row r="302" spans="2:11">
      <c r="B302" s="194">
        <v>821360</v>
      </c>
      <c r="C302" s="213" t="s">
        <v>246</v>
      </c>
      <c r="D302" s="206">
        <v>0</v>
      </c>
      <c r="E302" s="197">
        <v>0</v>
      </c>
      <c r="F302" s="252">
        <f>'Plan budžeta 2026.g-po Korisni.'!J317</f>
        <v>5000</v>
      </c>
      <c r="G302" s="252">
        <f>'Plan budžeta 2026.g-po Korisni.'!K317</f>
        <v>0</v>
      </c>
      <c r="H302" s="252">
        <f>'Plan budžeta 2026.g-po Korisni.'!L317</f>
        <v>0</v>
      </c>
      <c r="I302" s="252">
        <f>'Plan budžeta 2026.g-po Korisni.'!M317</f>
        <v>0</v>
      </c>
      <c r="J302" s="251">
        <f t="shared" si="55"/>
        <v>5000</v>
      </c>
      <c r="K302" s="69"/>
    </row>
    <row r="303" spans="2:11">
      <c r="B303" s="194">
        <v>821370</v>
      </c>
      <c r="C303" s="213" t="s">
        <v>210</v>
      </c>
      <c r="D303" s="206">
        <v>1000</v>
      </c>
      <c r="E303" s="197">
        <v>0</v>
      </c>
      <c r="F303" s="252">
        <f>'Plan budžeta 2026.g-po Korisni.'!J264+'Plan budžeta 2026.g-po Korisni.'!J318+'Plan budžeta 2026.g-po Korisni.'!J378</f>
        <v>1000</v>
      </c>
      <c r="G303" s="252">
        <f>'Plan budžeta 2026.g-po Korisni.'!K264+'Plan budžeta 2026.g-po Korisni.'!K318+'Plan budžeta 2026.g-po Korisni.'!K378</f>
        <v>0</v>
      </c>
      <c r="H303" s="252">
        <f>'Plan budžeta 2026.g-po Korisni.'!L264+'Plan budžeta 2026.g-po Korisni.'!L318+'Plan budžeta 2026.g-po Korisni.'!L378</f>
        <v>0</v>
      </c>
      <c r="I303" s="252">
        <f>'Plan budžeta 2026.g-po Korisni.'!M264+'Plan budžeta 2026.g-po Korisni.'!M318+'Plan budžeta 2026.g-po Korisni.'!M378</f>
        <v>0</v>
      </c>
      <c r="J303" s="251">
        <f t="shared" si="55"/>
        <v>1000</v>
      </c>
      <c r="K303" s="69">
        <f>J303/D303*100</f>
        <v>100</v>
      </c>
    </row>
    <row r="304" spans="2:11">
      <c r="B304" s="194">
        <v>821380</v>
      </c>
      <c r="C304" s="213" t="s">
        <v>132</v>
      </c>
      <c r="D304" s="206">
        <v>74000</v>
      </c>
      <c r="E304" s="197">
        <v>0</v>
      </c>
      <c r="F304" s="252">
        <f>'Plan budžeta 2026.g-po Korisni.'!J319</f>
        <v>0</v>
      </c>
      <c r="G304" s="252">
        <f>'Plan budžeta 2026.g-po Korisni.'!K319</f>
        <v>0</v>
      </c>
      <c r="H304" s="252">
        <f>'Plan budžeta 2026.g-po Korisni.'!L319</f>
        <v>0</v>
      </c>
      <c r="I304" s="252">
        <f>'Plan budžeta 2026.g-po Korisni.'!M319</f>
        <v>0</v>
      </c>
      <c r="J304" s="251">
        <f t="shared" si="55"/>
        <v>0</v>
      </c>
      <c r="K304" s="69">
        <f>J304/D304*100</f>
        <v>0</v>
      </c>
    </row>
    <row r="305" spans="2:11" s="211" customFormat="1">
      <c r="B305" s="207">
        <v>821500</v>
      </c>
      <c r="C305" s="208" t="s">
        <v>245</v>
      </c>
      <c r="D305" s="196">
        <v>339908</v>
      </c>
      <c r="E305" s="204">
        <f>SUM(E306:E308)</f>
        <v>12636</v>
      </c>
      <c r="F305" s="250">
        <f>SUM(F306:F308)</f>
        <v>2784</v>
      </c>
      <c r="G305" s="251">
        <f>SUM(G306:G308)</f>
        <v>0</v>
      </c>
      <c r="H305" s="251">
        <f>SUM(H306:H308)</f>
        <v>330216</v>
      </c>
      <c r="I305" s="251">
        <f>SUM(I306:I308)</f>
        <v>0</v>
      </c>
      <c r="J305" s="251">
        <f t="shared" si="55"/>
        <v>333000</v>
      </c>
      <c r="K305" s="69">
        <f>J305/D305*100</f>
        <v>97.967685373689349</v>
      </c>
    </row>
    <row r="306" spans="2:11" s="211" customFormat="1">
      <c r="B306" s="194">
        <v>821510</v>
      </c>
      <c r="C306" s="213" t="s">
        <v>244</v>
      </c>
      <c r="D306" s="206">
        <v>0</v>
      </c>
      <c r="E306" s="216">
        <v>0</v>
      </c>
      <c r="F306" s="252">
        <f>'Plan budžeta 2026.g-po Korisni.'!J265</f>
        <v>0</v>
      </c>
      <c r="G306" s="252">
        <f>'Plan budžeta 2026.g-po Korisni.'!K265</f>
        <v>0</v>
      </c>
      <c r="H306" s="252">
        <f>'Plan budžeta 2026.g-po Korisni.'!L265</f>
        <v>0</v>
      </c>
      <c r="I306" s="252">
        <f>'Plan budžeta 2026.g-po Korisni.'!M265</f>
        <v>0</v>
      </c>
      <c r="J306" s="251">
        <f t="shared" si="55"/>
        <v>0</v>
      </c>
      <c r="K306" s="69"/>
    </row>
    <row r="307" spans="2:11">
      <c r="B307" s="194">
        <v>821520</v>
      </c>
      <c r="C307" s="213" t="s">
        <v>243</v>
      </c>
      <c r="D307" s="206">
        <v>249908</v>
      </c>
      <c r="E307" s="197">
        <v>12636</v>
      </c>
      <c r="F307" s="252">
        <f>'Plan budžeta 2026.g-po Korisni.'!J128+'Plan budžeta 2026.g-po Korisni.'!J266+'Plan budžeta 2026.g-po Korisni.'!J320</f>
        <v>0</v>
      </c>
      <c r="G307" s="252">
        <f>'Plan budžeta 2026.g-po Korisni.'!K128+'Plan budžeta 2026.g-po Korisni.'!K266+'Plan budžeta 2026.g-po Korisni.'!K320</f>
        <v>0</v>
      </c>
      <c r="H307" s="252">
        <f>'Plan budžeta 2026.g-po Korisni.'!L128+'Plan budžeta 2026.g-po Korisni.'!L266+'Plan budžeta 2026.g-po Korisni.'!L320</f>
        <v>243000</v>
      </c>
      <c r="I307" s="252">
        <f>'Plan budžeta 2026.g-po Korisni.'!M128+'Plan budžeta 2026.g-po Korisni.'!M266+'Plan budžeta 2026.g-po Korisni.'!M320</f>
        <v>0</v>
      </c>
      <c r="J307" s="251">
        <f t="shared" si="55"/>
        <v>243000</v>
      </c>
      <c r="K307" s="69">
        <f>J307/D307*100</f>
        <v>97.235782768058641</v>
      </c>
    </row>
    <row r="308" spans="2:11">
      <c r="B308" s="194">
        <v>821590</v>
      </c>
      <c r="C308" s="213" t="s">
        <v>72</v>
      </c>
      <c r="D308" s="206">
        <v>90000</v>
      </c>
      <c r="E308" s="197">
        <v>0</v>
      </c>
      <c r="F308" s="252">
        <f>'Plan budžeta 2026.g-po Korisni.'!J131</f>
        <v>2784</v>
      </c>
      <c r="G308" s="252">
        <f>'Plan budžeta 2026.g-po Korisni.'!K131</f>
        <v>0</v>
      </c>
      <c r="H308" s="252">
        <f>'Plan budžeta 2026.g-po Korisni.'!L131</f>
        <v>87216</v>
      </c>
      <c r="I308" s="252">
        <f>'Plan budžeta 2026.g-po Korisni.'!M131</f>
        <v>0</v>
      </c>
      <c r="J308" s="251">
        <f t="shared" si="55"/>
        <v>90000</v>
      </c>
      <c r="K308" s="69"/>
    </row>
    <row r="309" spans="2:11" s="211" customFormat="1">
      <c r="B309" s="207">
        <v>821600</v>
      </c>
      <c r="C309" s="208" t="s">
        <v>242</v>
      </c>
      <c r="D309" s="204">
        <f t="shared" ref="D309:E309" si="57">SUM(D310:D314)</f>
        <v>4607420</v>
      </c>
      <c r="E309" s="204">
        <f t="shared" si="57"/>
        <v>2100924</v>
      </c>
      <c r="F309" s="250">
        <f t="shared" ref="F309:J309" si="58">SUM(F310:F314)</f>
        <v>702602</v>
      </c>
      <c r="G309" s="251">
        <f t="shared" si="58"/>
        <v>0</v>
      </c>
      <c r="H309" s="251">
        <f t="shared" si="58"/>
        <v>2134641</v>
      </c>
      <c r="I309" s="251">
        <f t="shared" si="58"/>
        <v>0</v>
      </c>
      <c r="J309" s="251">
        <f t="shared" si="58"/>
        <v>2837243</v>
      </c>
      <c r="K309" s="69">
        <f t="shared" ref="K309:K316" si="59">J309/D309*100</f>
        <v>61.57986465310303</v>
      </c>
    </row>
    <row r="310" spans="2:11">
      <c r="B310" s="194">
        <v>821612</v>
      </c>
      <c r="C310" s="213" t="s">
        <v>241</v>
      </c>
      <c r="D310" s="206">
        <v>4355935</v>
      </c>
      <c r="E310" s="197">
        <v>2100924</v>
      </c>
      <c r="F310" s="252">
        <f>'Plan budžeta 2026.g-po Korisni.'!J134+'Plan budžeta 2026.g-po Korisni.'!J321</f>
        <v>660102</v>
      </c>
      <c r="G310" s="252">
        <f>'Plan budžeta 2026.g-po Korisni.'!K134+'Plan budžeta 2026.g-po Korisni.'!K321</f>
        <v>0</v>
      </c>
      <c r="H310" s="252">
        <f>'Plan budžeta 2026.g-po Korisni.'!L134+'Plan budžeta 2026.g-po Korisni.'!L321</f>
        <v>1918656</v>
      </c>
      <c r="I310" s="252">
        <f>'Plan budžeta 2026.g-po Korisni.'!M134+'Plan budžeta 2026.g-po Korisni.'!M321</f>
        <v>0</v>
      </c>
      <c r="J310" s="251">
        <f t="shared" ref="J310:J316" si="60">F310+G310+H310+I310</f>
        <v>2578758</v>
      </c>
      <c r="K310" s="69">
        <f t="shared" si="59"/>
        <v>59.201021135531171</v>
      </c>
    </row>
    <row r="311" spans="2:11">
      <c r="B311" s="194">
        <v>821613</v>
      </c>
      <c r="C311" s="213" t="s">
        <v>240</v>
      </c>
      <c r="D311" s="206">
        <v>0</v>
      </c>
      <c r="E311" s="197">
        <v>0</v>
      </c>
      <c r="F311" s="252">
        <f>'Plan budžeta 2026.g-po Korisni.'!J137+'Plan budžeta 2026.g-po Korisni.'!J322</f>
        <v>10000</v>
      </c>
      <c r="G311" s="252">
        <f>'Plan budžeta 2026.g-po Korisni.'!K137+'Plan budžeta 2026.g-po Korisni.'!K322</f>
        <v>0</v>
      </c>
      <c r="H311" s="252">
        <f>'Plan budžeta 2026.g-po Korisni.'!L137+'Plan budžeta 2026.g-po Korisni.'!L322</f>
        <v>0</v>
      </c>
      <c r="I311" s="252">
        <f>'Plan budžeta 2026.g-po Korisni.'!M137+'Plan budžeta 2026.g-po Korisni.'!M322</f>
        <v>0</v>
      </c>
      <c r="J311" s="251">
        <f t="shared" si="60"/>
        <v>10000</v>
      </c>
      <c r="K311" s="69" t="e">
        <f t="shared" si="59"/>
        <v>#DIV/0!</v>
      </c>
    </row>
    <row r="312" spans="2:11">
      <c r="B312" s="194">
        <v>821617</v>
      </c>
      <c r="C312" s="213" t="s">
        <v>239</v>
      </c>
      <c r="D312" s="206">
        <v>75500</v>
      </c>
      <c r="E312" s="197">
        <v>0</v>
      </c>
      <c r="F312" s="252">
        <f>'Plan budžeta 2026.g-po Korisni.'!J196+'Plan budžeta 2026.g-po Korisni.'!J197</f>
        <v>22500</v>
      </c>
      <c r="G312" s="252">
        <f>'Plan budžeta 2026.g-po Korisni.'!K196+'Plan budžeta 2026.g-po Korisni.'!K197</f>
        <v>0</v>
      </c>
      <c r="H312" s="252">
        <f>'Plan budžeta 2026.g-po Korisni.'!L196+'Plan budžeta 2026.g-po Korisni.'!L197</f>
        <v>50000</v>
      </c>
      <c r="I312" s="252">
        <f>'Plan budžeta 2026.g-po Korisni.'!M196+'Plan budžeta 2026.g-po Korisni.'!M197</f>
        <v>0</v>
      </c>
      <c r="J312" s="251">
        <f t="shared" si="60"/>
        <v>72500</v>
      </c>
      <c r="K312" s="69">
        <f t="shared" si="59"/>
        <v>96.026490066225165</v>
      </c>
    </row>
    <row r="313" spans="2:11">
      <c r="B313" s="194">
        <v>821619</v>
      </c>
      <c r="C313" s="213" t="s">
        <v>238</v>
      </c>
      <c r="D313" s="206">
        <v>0</v>
      </c>
      <c r="E313" s="197">
        <v>0</v>
      </c>
      <c r="F313" s="252"/>
      <c r="G313" s="253"/>
      <c r="H313" s="253"/>
      <c r="I313" s="253"/>
      <c r="J313" s="251">
        <f t="shared" si="60"/>
        <v>0</v>
      </c>
      <c r="K313" s="69" t="e">
        <f t="shared" si="59"/>
        <v>#DIV/0!</v>
      </c>
    </row>
    <row r="314" spans="2:11">
      <c r="B314" s="194">
        <v>821626</v>
      </c>
      <c r="C314" s="213" t="s">
        <v>74</v>
      </c>
      <c r="D314" s="206">
        <v>175985</v>
      </c>
      <c r="E314" s="197">
        <v>0</v>
      </c>
      <c r="F314" s="252">
        <f>'Plan budžeta 2026.g-po Korisni.'!J140</f>
        <v>10000</v>
      </c>
      <c r="G314" s="252">
        <f>'Plan budžeta 2026.g-po Korisni.'!K140</f>
        <v>0</v>
      </c>
      <c r="H314" s="252">
        <f>'Plan budžeta 2026.g-po Korisni.'!L140</f>
        <v>165985</v>
      </c>
      <c r="I314" s="252">
        <f>'Plan budžeta 2026.g-po Korisni.'!M140</f>
        <v>0</v>
      </c>
      <c r="J314" s="251">
        <f t="shared" si="60"/>
        <v>175985</v>
      </c>
      <c r="K314" s="69">
        <f t="shared" si="59"/>
        <v>100</v>
      </c>
    </row>
    <row r="315" spans="2:11" s="211" customFormat="1">
      <c r="B315" s="207">
        <v>823000</v>
      </c>
      <c r="C315" s="208" t="s">
        <v>80</v>
      </c>
      <c r="D315" s="204">
        <f t="shared" ref="D315:I315" si="61">D316</f>
        <v>0</v>
      </c>
      <c r="E315" s="204">
        <f t="shared" si="61"/>
        <v>0</v>
      </c>
      <c r="F315" s="250">
        <f t="shared" si="61"/>
        <v>0</v>
      </c>
      <c r="G315" s="251">
        <f t="shared" si="61"/>
        <v>0</v>
      </c>
      <c r="H315" s="251">
        <f t="shared" si="61"/>
        <v>0</v>
      </c>
      <c r="I315" s="251">
        <f t="shared" si="61"/>
        <v>0</v>
      </c>
      <c r="J315" s="251">
        <f t="shared" si="60"/>
        <v>0</v>
      </c>
      <c r="K315" s="69" t="e">
        <f t="shared" si="59"/>
        <v>#DIV/0!</v>
      </c>
    </row>
    <row r="316" spans="2:11">
      <c r="B316" s="194">
        <v>823332</v>
      </c>
      <c r="C316" s="213" t="s">
        <v>237</v>
      </c>
      <c r="D316" s="196">
        <v>0</v>
      </c>
      <c r="E316" s="197">
        <v>0</v>
      </c>
      <c r="F316" s="252"/>
      <c r="G316" s="253"/>
      <c r="H316" s="253">
        <v>0</v>
      </c>
      <c r="I316" s="253"/>
      <c r="J316" s="251">
        <f t="shared" si="60"/>
        <v>0</v>
      </c>
      <c r="K316" s="69" t="e">
        <f t="shared" si="59"/>
        <v>#DIV/0!</v>
      </c>
    </row>
    <row r="317" spans="2:11">
      <c r="B317" s="194"/>
      <c r="C317" s="241"/>
      <c r="D317" s="206"/>
      <c r="E317" s="197"/>
      <c r="F317" s="261"/>
      <c r="G317" s="262"/>
      <c r="H317" s="262"/>
      <c r="I317" s="262"/>
      <c r="J317" s="253"/>
      <c r="K317" s="69"/>
    </row>
    <row r="318" spans="2:11" s="211" customFormat="1" ht="13.5" thickBot="1">
      <c r="B318" s="242">
        <v>990000</v>
      </c>
      <c r="C318" s="243" t="s">
        <v>236</v>
      </c>
      <c r="D318" s="244">
        <v>50000</v>
      </c>
      <c r="E318" s="245">
        <v>25554</v>
      </c>
      <c r="F318" s="263">
        <f>'Plan budžeta 2026.g-po Korisni.'!J78</f>
        <v>50000</v>
      </c>
      <c r="G318" s="263">
        <f>'Plan budžeta 2026.g-po Korisni.'!K78</f>
        <v>0</v>
      </c>
      <c r="H318" s="263">
        <f>'Plan budžeta 2026.g-po Korisni.'!L78</f>
        <v>0</v>
      </c>
      <c r="I318" s="263">
        <f>'Plan budžeta 2026.g-po Korisni.'!M78</f>
        <v>0</v>
      </c>
      <c r="J318" s="264">
        <f>F318+G318+H318+I318</f>
        <v>50000</v>
      </c>
      <c r="K318" s="83">
        <f>J318/D318*100</f>
        <v>100</v>
      </c>
    </row>
    <row r="319" spans="2:11">
      <c r="B319" s="246"/>
    </row>
  </sheetData>
  <mergeCells count="4">
    <mergeCell ref="B3:B4"/>
    <mergeCell ref="C3:C4"/>
    <mergeCell ref="D3:E3"/>
    <mergeCell ref="F3:K3"/>
  </mergeCells>
  <pageMargins left="0.39370078740157483" right="0.39370078740157483" top="0.39370078740157483" bottom="0.39370078740157483" header="0.51181102362204722" footer="0"/>
  <pageSetup paperSize="9" firstPageNumber="2" orientation="landscape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budžeta 2026.g-po Korisni.</vt:lpstr>
      <vt:lpstr>Plan budžeta 2026.g.-Ukupni</vt:lpstr>
      <vt:lpstr>'Plan budžeta 2026.g.-Ukupni'!Ispis_naslova</vt:lpstr>
      <vt:lpstr>'Plan budžeta 2026.g-po Korisni.'!Ispis_naslova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Salkić</dc:creator>
  <cp:lastModifiedBy>Jasmin Salkić</cp:lastModifiedBy>
  <cp:lastPrinted>2025-12-05T07:50:50Z</cp:lastPrinted>
  <dcterms:created xsi:type="dcterms:W3CDTF">2023-02-28T08:11:07Z</dcterms:created>
  <dcterms:modified xsi:type="dcterms:W3CDTF">2025-12-05T07:51:00Z</dcterms:modified>
</cp:coreProperties>
</file>